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4280" windowHeight="13350" firstSheet="1" activeTab="2"/>
  </bookViews>
  <sheets>
    <sheet name="P.ACCION JULIO " sheetId="5" r:id="rId1"/>
    <sheet name="P.ACCION CONSOLIDADO" sheetId="4" r:id="rId2"/>
    <sheet name="P.ACCION CONSOLIDADO (2)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Print_Titles" localSheetId="1">'P.ACCION CONSOLIDADO'!$C:$F,'P.ACCION CONSOLIDADO'!$1:$3</definedName>
    <definedName name="_xlnm.Print_Titles" localSheetId="2">'P.ACCION CONSOLIDADO (2)'!$C:$F,'P.ACCION CONSOLIDADO (2)'!$1:$3</definedName>
    <definedName name="_xlnm.Print_Titles" localSheetId="0">'P.ACCION JULIO '!$C:$F,'P.ACCION JULIO '!$1:$3</definedName>
  </definedNames>
  <calcPr calcId="144525"/>
</workbook>
</file>

<file path=xl/calcChain.xml><?xml version="1.0" encoding="utf-8"?>
<calcChain xmlns="http://schemas.openxmlformats.org/spreadsheetml/2006/main">
  <c r="BT139" i="6" l="1"/>
  <c r="DM130" i="6" l="1"/>
  <c r="AD150" i="6"/>
  <c r="G150" i="6"/>
  <c r="DN141" i="6" l="1"/>
  <c r="DM141" i="6"/>
  <c r="DN130" i="6"/>
  <c r="DF140" i="6"/>
  <c r="CM140" i="6"/>
  <c r="CL140" i="6"/>
  <c r="CK140" i="6"/>
  <c r="CH140" i="6"/>
  <c r="CG140" i="6"/>
  <c r="CF140" i="6"/>
  <c r="CE140" i="6"/>
  <c r="CD140" i="6"/>
  <c r="CC140" i="6"/>
  <c r="CB140" i="6"/>
  <c r="CA140" i="6"/>
  <c r="BZ140" i="6"/>
  <c r="BY140" i="6"/>
  <c r="BX140" i="6"/>
  <c r="BW140" i="6"/>
  <c r="BU140" i="6"/>
  <c r="AV140" i="6"/>
  <c r="AU140" i="6"/>
  <c r="AT140" i="6"/>
  <c r="AQ140" i="6"/>
  <c r="AP140" i="6"/>
  <c r="AO140" i="6"/>
  <c r="AN140" i="6"/>
  <c r="AM140" i="6"/>
  <c r="AL140" i="6"/>
  <c r="AK140" i="6"/>
  <c r="AJ140" i="6"/>
  <c r="AI140" i="6"/>
  <c r="AG140" i="6"/>
  <c r="AD140" i="6"/>
  <c r="Y140" i="6"/>
  <c r="X140" i="6"/>
  <c r="V140" i="6"/>
  <c r="T140" i="6"/>
  <c r="S140" i="6"/>
  <c r="R140" i="6"/>
  <c r="Q140" i="6"/>
  <c r="P140" i="6"/>
  <c r="O140" i="6"/>
  <c r="N140" i="6"/>
  <c r="M140" i="6"/>
  <c r="L140" i="6"/>
  <c r="K140" i="6"/>
  <c r="J140" i="6"/>
  <c r="H140" i="6"/>
  <c r="AA139" i="6"/>
  <c r="AA141" i="6" s="1"/>
  <c r="DF138" i="6"/>
  <c r="CK138" i="6"/>
  <c r="AT138" i="6"/>
  <c r="Z138" i="6"/>
  <c r="X138" i="6"/>
  <c r="DF137" i="6"/>
  <c r="CM137" i="6"/>
  <c r="CL137" i="6"/>
  <c r="CK137" i="6"/>
  <c r="CJ137" i="6"/>
  <c r="CI137" i="6"/>
  <c r="CH137" i="6"/>
  <c r="CE137" i="6"/>
  <c r="CD137" i="6"/>
  <c r="CC137" i="6"/>
  <c r="CB137" i="6"/>
  <c r="CA137" i="6"/>
  <c r="BX137" i="6"/>
  <c r="BW137" i="6"/>
  <c r="BV137" i="6"/>
  <c r="BU137" i="6"/>
  <c r="AV137" i="6"/>
  <c r="AU137" i="6"/>
  <c r="AT137" i="6"/>
  <c r="AS137" i="6"/>
  <c r="AR137" i="6"/>
  <c r="AQ137" i="6"/>
  <c r="AN137" i="6"/>
  <c r="AM137" i="6"/>
  <c r="AL137" i="6"/>
  <c r="AK137" i="6"/>
  <c r="AJ137" i="6"/>
  <c r="AG137" i="6"/>
  <c r="AF137" i="6"/>
  <c r="AE137" i="6"/>
  <c r="AD137" i="6"/>
  <c r="Y137" i="6"/>
  <c r="X137" i="6"/>
  <c r="V137" i="6"/>
  <c r="U137" i="6"/>
  <c r="T137" i="6"/>
  <c r="R137" i="6"/>
  <c r="Q137" i="6"/>
  <c r="P137" i="6"/>
  <c r="O137" i="6"/>
  <c r="N137" i="6"/>
  <c r="M137" i="6"/>
  <c r="J137" i="6"/>
  <c r="I137" i="6"/>
  <c r="H137" i="6"/>
  <c r="DF136" i="6"/>
  <c r="CM136" i="6"/>
  <c r="CL136" i="6"/>
  <c r="CK136" i="6"/>
  <c r="CJ136" i="6"/>
  <c r="CI136" i="6"/>
  <c r="CF136" i="6"/>
  <c r="CE136" i="6"/>
  <c r="CD136" i="6"/>
  <c r="CC136" i="6"/>
  <c r="CB136" i="6"/>
  <c r="CA136" i="6"/>
  <c r="BX136" i="6"/>
  <c r="BW136" i="6"/>
  <c r="BV136" i="6"/>
  <c r="BU136" i="6"/>
  <c r="AV136" i="6"/>
  <c r="AU136" i="6"/>
  <c r="AT136" i="6"/>
  <c r="AS136" i="6"/>
  <c r="AR136" i="6"/>
  <c r="AO136" i="6"/>
  <c r="AN136" i="6"/>
  <c r="AM136" i="6"/>
  <c r="AL136" i="6"/>
  <c r="AK136" i="6"/>
  <c r="AJ136" i="6"/>
  <c r="AG136" i="6"/>
  <c r="AF136" i="6"/>
  <c r="AE136" i="6"/>
  <c r="AD136" i="6"/>
  <c r="Y136" i="6"/>
  <c r="X136" i="6"/>
  <c r="V136" i="6"/>
  <c r="U136" i="6"/>
  <c r="T136" i="6"/>
  <c r="S136" i="6"/>
  <c r="R136" i="6"/>
  <c r="Q136" i="6"/>
  <c r="P136" i="6"/>
  <c r="O136" i="6"/>
  <c r="N136" i="6"/>
  <c r="M136" i="6"/>
  <c r="L136" i="6"/>
  <c r="J136" i="6"/>
  <c r="H136" i="6"/>
  <c r="CL135" i="6"/>
  <c r="CK135" i="6"/>
  <c r="CJ135" i="6"/>
  <c r="CH135" i="6"/>
  <c r="CE135" i="6"/>
  <c r="CD135" i="6"/>
  <c r="CC135" i="6"/>
  <c r="CB135" i="6"/>
  <c r="CA135" i="6"/>
  <c r="BZ135" i="6"/>
  <c r="BY135" i="6"/>
  <c r="BX135" i="6"/>
  <c r="BV135" i="6"/>
  <c r="BU135" i="6"/>
  <c r="AU135" i="6"/>
  <c r="AT135" i="6"/>
  <c r="AS135" i="6"/>
  <c r="AQ135" i="6"/>
  <c r="AN135" i="6"/>
  <c r="AM135" i="6"/>
  <c r="AL135" i="6"/>
  <c r="AK135" i="6"/>
  <c r="AJ135" i="6"/>
  <c r="AH135" i="6"/>
  <c r="AG135" i="6"/>
  <c r="AE135" i="6"/>
  <c r="AD135" i="6"/>
  <c r="X135" i="6"/>
  <c r="W135" i="6"/>
  <c r="W139" i="6" s="1"/>
  <c r="W141" i="6" s="1"/>
  <c r="V135" i="6"/>
  <c r="T135" i="6"/>
  <c r="S135" i="6"/>
  <c r="Q135" i="6"/>
  <c r="P135" i="6"/>
  <c r="O135" i="6"/>
  <c r="N135" i="6"/>
  <c r="M135" i="6"/>
  <c r="K135" i="6"/>
  <c r="J135" i="6"/>
  <c r="H135" i="6"/>
  <c r="DF134" i="6"/>
  <c r="CM134" i="6"/>
  <c r="CL134" i="6"/>
  <c r="CK134" i="6"/>
  <c r="CJ134" i="6"/>
  <c r="CI134" i="6"/>
  <c r="CH134" i="6"/>
  <c r="CG134" i="6"/>
  <c r="CF134" i="6"/>
  <c r="CE134" i="6"/>
  <c r="CD134" i="6"/>
  <c r="CC134" i="6"/>
  <c r="CB134" i="6"/>
  <c r="CA134" i="6"/>
  <c r="BZ134" i="6"/>
  <c r="BX134" i="6"/>
  <c r="BV134" i="6"/>
  <c r="BU134" i="6"/>
  <c r="BP134" i="6"/>
  <c r="AV134" i="6"/>
  <c r="AU134" i="6"/>
  <c r="AT134" i="6"/>
  <c r="AS134" i="6"/>
  <c r="AR134" i="6"/>
  <c r="AQ134" i="6"/>
  <c r="AP134" i="6"/>
  <c r="AO134" i="6"/>
  <c r="AN134" i="6"/>
  <c r="AM134" i="6"/>
  <c r="AL134" i="6"/>
  <c r="AK134" i="6"/>
  <c r="AJ134" i="6"/>
  <c r="AI134" i="6"/>
  <c r="AG134" i="6"/>
  <c r="AE134" i="6"/>
  <c r="AD134" i="6"/>
  <c r="Y134" i="6"/>
  <c r="X134" i="6"/>
  <c r="V134" i="6"/>
  <c r="U134" i="6"/>
  <c r="T134" i="6"/>
  <c r="S134" i="6"/>
  <c r="R134" i="6"/>
  <c r="Q134" i="6"/>
  <c r="P134" i="6"/>
  <c r="O134" i="6"/>
  <c r="N134" i="6"/>
  <c r="M134" i="6"/>
  <c r="L134" i="6"/>
  <c r="J134" i="6"/>
  <c r="H134" i="6"/>
  <c r="DF133" i="6"/>
  <c r="CM133" i="6"/>
  <c r="CL133" i="6"/>
  <c r="CK133" i="6"/>
  <c r="CJ133" i="6"/>
  <c r="CI133" i="6"/>
  <c r="CH133" i="6"/>
  <c r="CF133" i="6"/>
  <c r="CD133" i="6"/>
  <c r="CC133" i="6"/>
  <c r="CB133" i="6"/>
  <c r="CA133" i="6"/>
  <c r="BZ133" i="6"/>
  <c r="BY133" i="6"/>
  <c r="BX133" i="6"/>
  <c r="BV133" i="6"/>
  <c r="BU133" i="6"/>
  <c r="AV133" i="6"/>
  <c r="AU133" i="6"/>
  <c r="AT133" i="6"/>
  <c r="AS133" i="6"/>
  <c r="AR133" i="6"/>
  <c r="AQ133" i="6"/>
  <c r="AO133" i="6"/>
  <c r="AM133" i="6"/>
  <c r="AL133" i="6"/>
  <c r="AK133" i="6"/>
  <c r="AJ133" i="6"/>
  <c r="AI133" i="6"/>
  <c r="AH133" i="6"/>
  <c r="AG133" i="6"/>
  <c r="AE133" i="6"/>
  <c r="AD133" i="6"/>
  <c r="Y133" i="6"/>
  <c r="X133" i="6"/>
  <c r="V133" i="6"/>
  <c r="T133" i="6"/>
  <c r="S133" i="6"/>
  <c r="R133" i="6"/>
  <c r="P133" i="6"/>
  <c r="O133" i="6"/>
  <c r="N133" i="6"/>
  <c r="M133" i="6"/>
  <c r="L133" i="6"/>
  <c r="K133" i="6"/>
  <c r="J133" i="6"/>
  <c r="H133" i="6"/>
  <c r="DF132" i="6"/>
  <c r="CM132" i="6"/>
  <c r="CL132" i="6"/>
  <c r="CK132" i="6"/>
  <c r="CJ132" i="6"/>
  <c r="CI132" i="6"/>
  <c r="CH132" i="6"/>
  <c r="CG132" i="6"/>
  <c r="CF132" i="6"/>
  <c r="CD132" i="6"/>
  <c r="CC132" i="6"/>
  <c r="CB132" i="6"/>
  <c r="CA132" i="6"/>
  <c r="BZ132" i="6"/>
  <c r="BY132" i="6"/>
  <c r="BV132" i="6"/>
  <c r="BU132" i="6"/>
  <c r="BP132" i="6"/>
  <c r="AV132" i="6"/>
  <c r="AU132" i="6"/>
  <c r="AT132" i="6"/>
  <c r="AS132" i="6"/>
  <c r="AR132" i="6"/>
  <c r="AQ132" i="6"/>
  <c r="AP132" i="6"/>
  <c r="AO132" i="6"/>
  <c r="AM132" i="6"/>
  <c r="AL132" i="6"/>
  <c r="AK132" i="6"/>
  <c r="AJ132" i="6"/>
  <c r="AI132" i="6"/>
  <c r="AH132" i="6"/>
  <c r="AE132" i="6"/>
  <c r="AD132" i="6"/>
  <c r="Y132" i="6"/>
  <c r="X132" i="6"/>
  <c r="V132" i="6"/>
  <c r="U132" i="6"/>
  <c r="T132" i="6"/>
  <c r="S132" i="6"/>
  <c r="R132" i="6"/>
  <c r="L132" i="6"/>
  <c r="K132" i="6"/>
  <c r="H132" i="6"/>
  <c r="DF128" i="6"/>
  <c r="CM128" i="6"/>
  <c r="CJ128" i="6"/>
  <c r="CI128" i="6"/>
  <c r="CF128" i="6"/>
  <c r="CD128" i="6"/>
  <c r="CC128" i="6"/>
  <c r="CB128" i="6"/>
  <c r="CA128" i="6"/>
  <c r="BZ128" i="6"/>
  <c r="BV128" i="6"/>
  <c r="BU128" i="6"/>
  <c r="BO128" i="6"/>
  <c r="AV128" i="6"/>
  <c r="AT128" i="6"/>
  <c r="AS128" i="6"/>
  <c r="AR128" i="6"/>
  <c r="AO128" i="6"/>
  <c r="AM128" i="6"/>
  <c r="AL128" i="6"/>
  <c r="AK128" i="6"/>
  <c r="AJ128" i="6"/>
  <c r="AI128" i="6"/>
  <c r="AG128" i="6"/>
  <c r="AE128" i="6"/>
  <c r="Y128" i="6"/>
  <c r="X128" i="6"/>
  <c r="W128" i="6"/>
  <c r="V128" i="6"/>
  <c r="S128" i="6"/>
  <c r="R128" i="6"/>
  <c r="L128" i="6"/>
  <c r="K128" i="6"/>
  <c r="H128" i="6"/>
  <c r="DH127" i="6"/>
  <c r="DG127" i="6"/>
  <c r="DE127" i="6"/>
  <c r="DD127" i="6"/>
  <c r="DC127" i="6"/>
  <c r="DB127" i="6"/>
  <c r="DA127" i="6"/>
  <c r="CZ127" i="6"/>
  <c r="CY127" i="6"/>
  <c r="CX127" i="6"/>
  <c r="CW127" i="6"/>
  <c r="CV127" i="6"/>
  <c r="CU127" i="6"/>
  <c r="CS127" i="6"/>
  <c r="CR127" i="6"/>
  <c r="CQ127" i="6"/>
  <c r="CN127" i="6"/>
  <c r="BY127" i="6" s="1"/>
  <c r="BQ127" i="6"/>
  <c r="BN127" i="6"/>
  <c r="BM127" i="6"/>
  <c r="BL127" i="6"/>
  <c r="BK127" i="6"/>
  <c r="BJ127" i="6"/>
  <c r="BI127" i="6"/>
  <c r="BH127" i="6"/>
  <c r="BG127" i="6"/>
  <c r="BF127" i="6"/>
  <c r="BE127" i="6"/>
  <c r="BD127" i="6"/>
  <c r="BB127" i="6"/>
  <c r="BA127" i="6"/>
  <c r="AZ127" i="6"/>
  <c r="AW127" i="6"/>
  <c r="AH127" i="6"/>
  <c r="BC127" i="6" s="1"/>
  <c r="Z127" i="6"/>
  <c r="DI126" i="6"/>
  <c r="DH126" i="6"/>
  <c r="DG126" i="6"/>
  <c r="DE126" i="6"/>
  <c r="DD126" i="6"/>
  <c r="DC126" i="6"/>
  <c r="DB126" i="6"/>
  <c r="DA126" i="6"/>
  <c r="CZ126" i="6"/>
  <c r="CY126" i="6"/>
  <c r="CX126" i="6"/>
  <c r="CW126" i="6"/>
  <c r="CV126" i="6"/>
  <c r="CU126" i="6"/>
  <c r="CS126" i="6"/>
  <c r="CR126" i="6"/>
  <c r="CQ126" i="6"/>
  <c r="BY126" i="6"/>
  <c r="BR126" i="6"/>
  <c r="BQ126" i="6"/>
  <c r="BN126" i="6"/>
  <c r="BM126" i="6"/>
  <c r="BL126" i="6"/>
  <c r="BK126" i="6"/>
  <c r="BJ126" i="6"/>
  <c r="BI126" i="6"/>
  <c r="BH126" i="6"/>
  <c r="BG126" i="6"/>
  <c r="BF126" i="6"/>
  <c r="BE126" i="6"/>
  <c r="BD126" i="6"/>
  <c r="BC126" i="6"/>
  <c r="BB126" i="6"/>
  <c r="BA126" i="6"/>
  <c r="AZ126" i="6"/>
  <c r="AH126" i="6"/>
  <c r="AC126" i="6" s="1"/>
  <c r="G126" i="6"/>
  <c r="DI125" i="6"/>
  <c r="DH125" i="6"/>
  <c r="DG125" i="6"/>
  <c r="DE125" i="6"/>
  <c r="DD125" i="6"/>
  <c r="DC125" i="6"/>
  <c r="DB125" i="6"/>
  <c r="DA125" i="6"/>
  <c r="CZ125" i="6"/>
  <c r="CY125" i="6"/>
  <c r="CX125" i="6"/>
  <c r="CW125" i="6"/>
  <c r="CV125" i="6"/>
  <c r="CU125" i="6"/>
  <c r="CS125" i="6"/>
  <c r="CR125" i="6"/>
  <c r="CQ125" i="6"/>
  <c r="BY125" i="6"/>
  <c r="BT125" i="6" s="1"/>
  <c r="BS125" i="6" s="1"/>
  <c r="CO125" i="6" s="1"/>
  <c r="BR125" i="6"/>
  <c r="BQ125" i="6"/>
  <c r="BN125" i="6"/>
  <c r="BM125" i="6"/>
  <c r="BL125" i="6"/>
  <c r="BK125" i="6"/>
  <c r="BJ125" i="6"/>
  <c r="BI125" i="6"/>
  <c r="BH125" i="6"/>
  <c r="BG125" i="6"/>
  <c r="BF125" i="6"/>
  <c r="BE125" i="6"/>
  <c r="BD125" i="6"/>
  <c r="BB125" i="6"/>
  <c r="BA125" i="6"/>
  <c r="AZ125" i="6"/>
  <c r="AH125" i="6"/>
  <c r="G125" i="6"/>
  <c r="DI124" i="6"/>
  <c r="DH124" i="6"/>
  <c r="DG124" i="6"/>
  <c r="DE124" i="6"/>
  <c r="DD124" i="6"/>
  <c r="DC124" i="6"/>
  <c r="DB124" i="6"/>
  <c r="DA124" i="6"/>
  <c r="CZ124" i="6"/>
  <c r="CY124" i="6"/>
  <c r="CX124" i="6"/>
  <c r="CW124" i="6"/>
  <c r="CV124" i="6"/>
  <c r="CU124" i="6"/>
  <c r="CT124" i="6"/>
  <c r="CS124" i="6"/>
  <c r="CR124" i="6"/>
  <c r="CQ124" i="6"/>
  <c r="BT124" i="6"/>
  <c r="BR124" i="6"/>
  <c r="BQ124" i="6"/>
  <c r="BN124" i="6"/>
  <c r="BM124" i="6"/>
  <c r="BL124" i="6"/>
  <c r="BK124" i="6"/>
  <c r="BJ124" i="6"/>
  <c r="BI124" i="6"/>
  <c r="BH124" i="6"/>
  <c r="BG124" i="6"/>
  <c r="BF124" i="6"/>
  <c r="BE124" i="6"/>
  <c r="BD124" i="6"/>
  <c r="BC124" i="6"/>
  <c r="BB124" i="6"/>
  <c r="BA124" i="6"/>
  <c r="AZ124" i="6"/>
  <c r="AC124" i="6"/>
  <c r="AB124" i="6" s="1"/>
  <c r="AX124" i="6" s="1"/>
  <c r="G124" i="6"/>
  <c r="DI123" i="6"/>
  <c r="DH123" i="6"/>
  <c r="DG123" i="6"/>
  <c r="DE123" i="6"/>
  <c r="DD123" i="6"/>
  <c r="DC123" i="6"/>
  <c r="DB123" i="6"/>
  <c r="DA123" i="6"/>
  <c r="CZ123" i="6"/>
  <c r="CY123" i="6"/>
  <c r="CX123" i="6"/>
  <c r="CW123" i="6"/>
  <c r="CV123" i="6"/>
  <c r="CU123" i="6"/>
  <c r="CS123" i="6"/>
  <c r="CR123" i="6"/>
  <c r="CQ123" i="6"/>
  <c r="BY123" i="6"/>
  <c r="BR123" i="6"/>
  <c r="BQ123" i="6"/>
  <c r="BN123" i="6"/>
  <c r="BM123" i="6"/>
  <c r="BL123" i="6"/>
  <c r="BK123" i="6"/>
  <c r="BJ123" i="6"/>
  <c r="BI123" i="6"/>
  <c r="BH123" i="6"/>
  <c r="BG123" i="6"/>
  <c r="BF123" i="6"/>
  <c r="BE123" i="6"/>
  <c r="BD123" i="6"/>
  <c r="BB123" i="6"/>
  <c r="BA123" i="6"/>
  <c r="AZ123" i="6"/>
  <c r="AH123" i="6"/>
  <c r="AC123" i="6" s="1"/>
  <c r="G123" i="6"/>
  <c r="DI122" i="6"/>
  <c r="DH122" i="6"/>
  <c r="DG122" i="6"/>
  <c r="DE122" i="6"/>
  <c r="DD122" i="6"/>
  <c r="DC122" i="6"/>
  <c r="DB122" i="6"/>
  <c r="DA122" i="6"/>
  <c r="CZ122" i="6"/>
  <c r="CY122" i="6"/>
  <c r="CX122" i="6"/>
  <c r="CW122" i="6"/>
  <c r="CV122" i="6"/>
  <c r="CU122" i="6"/>
  <c r="CS122" i="6"/>
  <c r="CR122" i="6"/>
  <c r="CQ122" i="6"/>
  <c r="BY122" i="6"/>
  <c r="CT122" i="6" s="1"/>
  <c r="BR122" i="6"/>
  <c r="BQ122" i="6"/>
  <c r="BN122" i="6"/>
  <c r="BM122" i="6"/>
  <c r="BL122" i="6"/>
  <c r="BK122" i="6"/>
  <c r="BJ122" i="6"/>
  <c r="BI122" i="6"/>
  <c r="BH122" i="6"/>
  <c r="BG122" i="6"/>
  <c r="BF122" i="6"/>
  <c r="BE122" i="6"/>
  <c r="BD122" i="6"/>
  <c r="BB122" i="6"/>
  <c r="BA122" i="6"/>
  <c r="AZ122" i="6"/>
  <c r="AH122" i="6"/>
  <c r="BC122" i="6" s="1"/>
  <c r="G122" i="6"/>
  <c r="CL121" i="6"/>
  <c r="CL138" i="6" s="1"/>
  <c r="CH121" i="6"/>
  <c r="CH138" i="6" s="1"/>
  <c r="BT121" i="6"/>
  <c r="AU121" i="6"/>
  <c r="BP121" i="6" s="1"/>
  <c r="BP138" i="6" s="1"/>
  <c r="AQ121" i="6"/>
  <c r="AQ128" i="6" s="1"/>
  <c r="T121" i="6"/>
  <c r="DC121" i="6" s="1"/>
  <c r="DC138" i="6" s="1"/>
  <c r="DI120" i="6"/>
  <c r="DH120" i="6"/>
  <c r="DG120" i="6"/>
  <c r="DE120" i="6"/>
  <c r="DD120" i="6"/>
  <c r="DC120" i="6"/>
  <c r="DA120" i="6"/>
  <c r="CZ120" i="6"/>
  <c r="CY120" i="6"/>
  <c r="CX120" i="6"/>
  <c r="CW120" i="6"/>
  <c r="CV120" i="6"/>
  <c r="CU120" i="6"/>
  <c r="CT120" i="6"/>
  <c r="CS120" i="6"/>
  <c r="CR120" i="6"/>
  <c r="CQ120" i="6"/>
  <c r="CG120" i="6"/>
  <c r="DB120" i="6" s="1"/>
  <c r="BR120" i="6"/>
  <c r="BQ120" i="6"/>
  <c r="BP120" i="6"/>
  <c r="BP133" i="6" s="1"/>
  <c r="BN120" i="6"/>
  <c r="BM120" i="6"/>
  <c r="BL120" i="6"/>
  <c r="BJ120" i="6"/>
  <c r="BI120" i="6"/>
  <c r="BH120" i="6"/>
  <c r="BG120" i="6"/>
  <c r="BF120" i="6"/>
  <c r="BE120" i="6"/>
  <c r="BD120" i="6"/>
  <c r="BC120" i="6"/>
  <c r="BB120" i="6"/>
  <c r="BA120" i="6"/>
  <c r="AZ120" i="6"/>
  <c r="AP120" i="6"/>
  <c r="AC120" i="6"/>
  <c r="G120" i="6"/>
  <c r="DI119" i="6"/>
  <c r="DH119" i="6"/>
  <c r="DG119" i="6"/>
  <c r="DE119" i="6"/>
  <c r="DD119" i="6"/>
  <c r="DC119" i="6"/>
  <c r="DB119" i="6"/>
  <c r="DA119" i="6"/>
  <c r="CZ119" i="6"/>
  <c r="CY119" i="6"/>
  <c r="CX119" i="6"/>
  <c r="CW119" i="6"/>
  <c r="CV119" i="6"/>
  <c r="CU119" i="6"/>
  <c r="CT119" i="6"/>
  <c r="CS119" i="6"/>
  <c r="CQ119" i="6"/>
  <c r="BW119" i="6"/>
  <c r="BT119" i="6"/>
  <c r="BR119" i="6"/>
  <c r="BQ119" i="6"/>
  <c r="BN119" i="6"/>
  <c r="BL119" i="6"/>
  <c r="BK119" i="6"/>
  <c r="BJ119" i="6"/>
  <c r="BI119" i="6"/>
  <c r="BH119" i="6"/>
  <c r="BG119" i="6"/>
  <c r="BF119" i="6"/>
  <c r="BE119" i="6"/>
  <c r="BD119" i="6"/>
  <c r="BC119" i="6"/>
  <c r="BB119" i="6"/>
  <c r="AZ119" i="6"/>
  <c r="AF119" i="6"/>
  <c r="AC119" i="6" s="1"/>
  <c r="U119" i="6"/>
  <c r="U133" i="6" s="1"/>
  <c r="I119" i="6"/>
  <c r="I133" i="6" s="1"/>
  <c r="DH118" i="6"/>
  <c r="DG118" i="6"/>
  <c r="DE118" i="6"/>
  <c r="DD118" i="6"/>
  <c r="DC118" i="6"/>
  <c r="DB118" i="6"/>
  <c r="DA118" i="6"/>
  <c r="CZ118" i="6"/>
  <c r="CY118" i="6"/>
  <c r="CX118" i="6"/>
  <c r="CW118" i="6"/>
  <c r="CV118" i="6"/>
  <c r="CU118" i="6"/>
  <c r="CT118" i="6"/>
  <c r="CS118" i="6"/>
  <c r="CR118" i="6"/>
  <c r="CQ118" i="6"/>
  <c r="CN118" i="6"/>
  <c r="BT118" i="6" s="1"/>
  <c r="BQ118" i="6"/>
  <c r="BN118" i="6"/>
  <c r="BM118" i="6"/>
  <c r="BL118" i="6"/>
  <c r="BK118" i="6"/>
  <c r="BJ118" i="6"/>
  <c r="BI118" i="6"/>
  <c r="BH118" i="6"/>
  <c r="BG118" i="6"/>
  <c r="BF118" i="6"/>
  <c r="BE118" i="6"/>
  <c r="BD118" i="6"/>
  <c r="BC118" i="6"/>
  <c r="BB118" i="6"/>
  <c r="BA118" i="6"/>
  <c r="AZ118" i="6"/>
  <c r="AW118" i="6"/>
  <c r="AC118" i="6"/>
  <c r="Z118" i="6"/>
  <c r="G118" i="6" s="1"/>
  <c r="DH117" i="6"/>
  <c r="DG117" i="6"/>
  <c r="DE117" i="6"/>
  <c r="DD117" i="6"/>
  <c r="DC117" i="6"/>
  <c r="DB117" i="6"/>
  <c r="DA117" i="6"/>
  <c r="CZ117" i="6"/>
  <c r="CY117" i="6"/>
  <c r="CX117" i="6"/>
  <c r="CW117" i="6"/>
  <c r="CV117" i="6"/>
  <c r="CU117" i="6"/>
  <c r="CT117" i="6"/>
  <c r="CS117" i="6"/>
  <c r="CR117" i="6"/>
  <c r="CQ117" i="6"/>
  <c r="BT117" i="6"/>
  <c r="BQ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Z117" i="6"/>
  <c r="AC117" i="6"/>
  <c r="Z117" i="6"/>
  <c r="G117" i="6" s="1"/>
  <c r="DH116" i="6"/>
  <c r="DG116" i="6"/>
  <c r="DE116" i="6"/>
  <c r="DD116" i="6"/>
  <c r="DC116" i="6"/>
  <c r="DB116" i="6"/>
  <c r="DA116" i="6"/>
  <c r="CZ116" i="6"/>
  <c r="CY116" i="6"/>
  <c r="CX116" i="6"/>
  <c r="CW116" i="6"/>
  <c r="CV116" i="6"/>
  <c r="CU116" i="6"/>
  <c r="CT116" i="6"/>
  <c r="CS116" i="6"/>
  <c r="CR116" i="6"/>
  <c r="CQ116" i="6"/>
  <c r="CN116" i="6"/>
  <c r="BT116" i="6" s="1"/>
  <c r="BQ116" i="6"/>
  <c r="BN116" i="6"/>
  <c r="BM116" i="6"/>
  <c r="BL116" i="6"/>
  <c r="BK116" i="6"/>
  <c r="BJ116" i="6"/>
  <c r="BI116" i="6"/>
  <c r="BH116" i="6"/>
  <c r="BG116" i="6"/>
  <c r="BF116" i="6"/>
  <c r="BE116" i="6"/>
  <c r="BD116" i="6"/>
  <c r="BC116" i="6"/>
  <c r="BB116" i="6"/>
  <c r="BA116" i="6"/>
  <c r="AZ116" i="6"/>
  <c r="AW116" i="6"/>
  <c r="BR116" i="6" s="1"/>
  <c r="AC116" i="6"/>
  <c r="Z116" i="6"/>
  <c r="G116" i="6"/>
  <c r="DH115" i="6"/>
  <c r="DG115" i="6"/>
  <c r="DE115" i="6"/>
  <c r="DD115" i="6"/>
  <c r="DC115" i="6"/>
  <c r="DB115" i="6"/>
  <c r="DA115" i="6"/>
  <c r="CY115" i="6"/>
  <c r="CX115" i="6"/>
  <c r="CW115" i="6"/>
  <c r="CV115" i="6"/>
  <c r="CU115" i="6"/>
  <c r="CT115" i="6"/>
  <c r="CS115" i="6"/>
  <c r="CQ115" i="6"/>
  <c r="CN115" i="6"/>
  <c r="CE115" i="6"/>
  <c r="CE133" i="6" s="1"/>
  <c r="BW115" i="6"/>
  <c r="BT115" i="6" s="1"/>
  <c r="BR115" i="6"/>
  <c r="BQ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AZ115" i="6"/>
  <c r="AW115" i="6"/>
  <c r="AF115" i="6"/>
  <c r="AC115" i="6" s="1"/>
  <c r="Z115" i="6"/>
  <c r="DI115" i="6" s="1"/>
  <c r="DI114" i="6"/>
  <c r="DH114" i="6"/>
  <c r="DG114" i="6"/>
  <c r="DE114" i="6"/>
  <c r="DD114" i="6"/>
  <c r="DC114" i="6"/>
  <c r="DB114" i="6"/>
  <c r="DA114" i="6"/>
  <c r="CZ114" i="6"/>
  <c r="CY114" i="6"/>
  <c r="CX114" i="6"/>
  <c r="CW114" i="6"/>
  <c r="CV114" i="6"/>
  <c r="CU114" i="6"/>
  <c r="CT114" i="6"/>
  <c r="CS114" i="6"/>
  <c r="CQ114" i="6"/>
  <c r="BW114" i="6"/>
  <c r="CR114" i="6" s="1"/>
  <c r="BT114" i="6"/>
  <c r="BR114" i="6"/>
  <c r="BQ114" i="6"/>
  <c r="BN114" i="6"/>
  <c r="BM114" i="6"/>
  <c r="BL114" i="6"/>
  <c r="BK114" i="6"/>
  <c r="BJ114" i="6"/>
  <c r="BI114" i="6"/>
  <c r="BH114" i="6"/>
  <c r="BG114" i="6"/>
  <c r="BF114" i="6"/>
  <c r="BE114" i="6"/>
  <c r="BD114" i="6"/>
  <c r="BC114" i="6"/>
  <c r="BB114" i="6"/>
  <c r="AZ114" i="6"/>
  <c r="AF114" i="6"/>
  <c r="G114" i="6"/>
  <c r="DI113" i="6"/>
  <c r="DH113" i="6"/>
  <c r="DG113" i="6"/>
  <c r="DE113" i="6"/>
  <c r="DD113" i="6"/>
  <c r="DC113" i="6"/>
  <c r="DB113" i="6"/>
  <c r="DA113" i="6"/>
  <c r="CZ113" i="6"/>
  <c r="CY113" i="6"/>
  <c r="CX113" i="6"/>
  <c r="CW113" i="6"/>
  <c r="CV113" i="6"/>
  <c r="CU113" i="6"/>
  <c r="CT113" i="6"/>
  <c r="CS113" i="6"/>
  <c r="CQ113" i="6"/>
  <c r="BW113" i="6"/>
  <c r="BR113" i="6"/>
  <c r="BQ113" i="6"/>
  <c r="BN113" i="6"/>
  <c r="BM113" i="6"/>
  <c r="BL113" i="6"/>
  <c r="BK113" i="6"/>
  <c r="BJ113" i="6"/>
  <c r="BI113" i="6"/>
  <c r="BH113" i="6"/>
  <c r="BG113" i="6"/>
  <c r="BF113" i="6"/>
  <c r="BE113" i="6"/>
  <c r="BD113" i="6"/>
  <c r="BC113" i="6"/>
  <c r="BB113" i="6"/>
  <c r="AZ113" i="6"/>
  <c r="AF113" i="6"/>
  <c r="BA113" i="6" s="1"/>
  <c r="AC113" i="6"/>
  <c r="G113" i="6"/>
  <c r="DH112" i="6"/>
  <c r="DG112" i="6"/>
  <c r="DE112" i="6"/>
  <c r="DD112" i="6"/>
  <c r="DC112" i="6"/>
  <c r="DB112" i="6"/>
  <c r="DA112" i="6"/>
  <c r="CY112" i="6"/>
  <c r="CX112" i="6"/>
  <c r="CW112" i="6"/>
  <c r="CV112" i="6"/>
  <c r="CU112" i="6"/>
  <c r="CT112" i="6"/>
  <c r="CS112" i="6"/>
  <c r="CQ112" i="6"/>
  <c r="CN112" i="6"/>
  <c r="BW112" i="6"/>
  <c r="BQ112" i="6"/>
  <c r="BN112" i="6"/>
  <c r="BM112" i="6"/>
  <c r="BL112" i="6"/>
  <c r="BK112" i="6"/>
  <c r="BJ112" i="6"/>
  <c r="BH112" i="6"/>
  <c r="BG112" i="6"/>
  <c r="BF112" i="6"/>
  <c r="BE112" i="6"/>
  <c r="BD112" i="6"/>
  <c r="BC112" i="6"/>
  <c r="BB112" i="6"/>
  <c r="AZ112" i="6"/>
  <c r="AW112" i="6"/>
  <c r="AW133" i="6" s="1"/>
  <c r="AN112" i="6"/>
  <c r="AN133" i="6" s="1"/>
  <c r="AF112" i="6"/>
  <c r="AC112" i="6" s="1"/>
  <c r="Z112" i="6"/>
  <c r="Q112" i="6"/>
  <c r="DI111" i="6"/>
  <c r="DH111" i="6"/>
  <c r="DG111" i="6"/>
  <c r="DE111" i="6"/>
  <c r="DD111" i="6"/>
  <c r="DC111" i="6"/>
  <c r="DB111" i="6"/>
  <c r="DA111" i="6"/>
  <c r="CY111" i="6"/>
  <c r="CX111" i="6"/>
  <c r="CW111" i="6"/>
  <c r="CV111" i="6"/>
  <c r="CU111" i="6"/>
  <c r="CT111" i="6"/>
  <c r="CR111" i="6"/>
  <c r="CQ111" i="6"/>
  <c r="CE111" i="6"/>
  <c r="CZ111" i="6" s="1"/>
  <c r="BX111" i="6"/>
  <c r="CS111" i="6" s="1"/>
  <c r="BR111" i="6"/>
  <c r="BQ111" i="6"/>
  <c r="BN111" i="6"/>
  <c r="BM111" i="6"/>
  <c r="BL111" i="6"/>
  <c r="BK111" i="6"/>
  <c r="BJ111" i="6"/>
  <c r="BH111" i="6"/>
  <c r="BG111" i="6"/>
  <c r="BF111" i="6"/>
  <c r="BE111" i="6"/>
  <c r="BD111" i="6"/>
  <c r="BC111" i="6"/>
  <c r="BA111" i="6"/>
  <c r="AZ111" i="6"/>
  <c r="AN111" i="6"/>
  <c r="AN132" i="6" s="1"/>
  <c r="AG111" i="6"/>
  <c r="BB111" i="6" s="1"/>
  <c r="Q111" i="6"/>
  <c r="G111" i="6" s="1"/>
  <c r="DH110" i="6"/>
  <c r="DG110" i="6"/>
  <c r="DE110" i="6"/>
  <c r="DD110" i="6"/>
  <c r="DC110" i="6"/>
  <c r="DB110" i="6"/>
  <c r="DA110" i="6"/>
  <c r="CX110" i="6"/>
  <c r="CW110" i="6"/>
  <c r="CV110" i="6"/>
  <c r="CU110" i="6"/>
  <c r="CT110" i="6"/>
  <c r="CQ110" i="6"/>
  <c r="CN110" i="6"/>
  <c r="CN132" i="6" s="1"/>
  <c r="CE110" i="6"/>
  <c r="CE128" i="6" s="1"/>
  <c r="BX110" i="6"/>
  <c r="BW110" i="6"/>
  <c r="BT110" i="6" s="1"/>
  <c r="BQ110" i="6"/>
  <c r="BN110" i="6"/>
  <c r="BM110" i="6"/>
  <c r="BL110" i="6"/>
  <c r="BK110" i="6"/>
  <c r="BJ110" i="6"/>
  <c r="BG110" i="6"/>
  <c r="BF110" i="6"/>
  <c r="BE110" i="6"/>
  <c r="BD110" i="6"/>
  <c r="BC110" i="6"/>
  <c r="BB110" i="6"/>
  <c r="AZ110" i="6"/>
  <c r="AW110" i="6"/>
  <c r="AN110" i="6"/>
  <c r="AG110" i="6"/>
  <c r="AF110" i="6"/>
  <c r="Z110" i="6"/>
  <c r="BR110" i="6" s="1"/>
  <c r="Q110" i="6"/>
  <c r="BI110" i="6" s="1"/>
  <c r="P110" i="6"/>
  <c r="CY110" i="6" s="1"/>
  <c r="DH109" i="6"/>
  <c r="DG109" i="6"/>
  <c r="DE109" i="6"/>
  <c r="DD109" i="6"/>
  <c r="DC109" i="6"/>
  <c r="DB109" i="6"/>
  <c r="DA109" i="6"/>
  <c r="CY109" i="6"/>
  <c r="CU109" i="6"/>
  <c r="CT109" i="6"/>
  <c r="CQ109" i="6"/>
  <c r="BW109" i="6"/>
  <c r="BQ109" i="6"/>
  <c r="BN109" i="6"/>
  <c r="BM109" i="6"/>
  <c r="BL109" i="6"/>
  <c r="BK109" i="6"/>
  <c r="BJ109" i="6"/>
  <c r="BI109" i="6"/>
  <c r="BH109" i="6"/>
  <c r="BD109" i="6"/>
  <c r="BC109" i="6"/>
  <c r="AZ109" i="6"/>
  <c r="AF109" i="6"/>
  <c r="Z109" i="6"/>
  <c r="BR109" i="6" s="1"/>
  <c r="Q109" i="6"/>
  <c r="O109" i="6"/>
  <c r="O132" i="6" s="1"/>
  <c r="N109" i="6"/>
  <c r="BF109" i="6" s="1"/>
  <c r="M109" i="6"/>
  <c r="M132" i="6" s="1"/>
  <c r="J109" i="6"/>
  <c r="I109" i="6"/>
  <c r="I132" i="6" s="1"/>
  <c r="DF108" i="6"/>
  <c r="CM108" i="6"/>
  <c r="CL108" i="6"/>
  <c r="CI108" i="6"/>
  <c r="CH108" i="6"/>
  <c r="CG108" i="6"/>
  <c r="CF108" i="6"/>
  <c r="CE108" i="6"/>
  <c r="CD108" i="6"/>
  <c r="CC108" i="6"/>
  <c r="CB108" i="6"/>
  <c r="BZ108" i="6"/>
  <c r="BY108" i="6"/>
  <c r="BW108" i="6"/>
  <c r="BU108" i="6"/>
  <c r="BO108" i="6"/>
  <c r="AV108" i="6"/>
  <c r="AU108" i="6"/>
  <c r="AT108" i="6"/>
  <c r="AQ108" i="6"/>
  <c r="AP108" i="6"/>
  <c r="AO108" i="6"/>
  <c r="AN108" i="6"/>
  <c r="AM108" i="6"/>
  <c r="AL108" i="6"/>
  <c r="AK108" i="6"/>
  <c r="AJ108" i="6"/>
  <c r="AI108" i="6"/>
  <c r="AG108" i="6"/>
  <c r="Y108" i="6"/>
  <c r="X108" i="6"/>
  <c r="W108" i="6"/>
  <c r="V108" i="6"/>
  <c r="T108" i="6"/>
  <c r="S108" i="6"/>
  <c r="R108" i="6"/>
  <c r="Q108" i="6"/>
  <c r="P108" i="6"/>
  <c r="O108" i="6"/>
  <c r="N108" i="6"/>
  <c r="M108" i="6"/>
  <c r="L108" i="6"/>
  <c r="K108" i="6"/>
  <c r="J108" i="6"/>
  <c r="H108" i="6"/>
  <c r="DI107" i="6"/>
  <c r="DH107" i="6"/>
  <c r="DG107" i="6"/>
  <c r="DE107" i="6"/>
  <c r="DC107" i="6"/>
  <c r="DB107" i="6"/>
  <c r="DA107" i="6"/>
  <c r="CZ107" i="6"/>
  <c r="CY107" i="6"/>
  <c r="CX107" i="6"/>
  <c r="CW107" i="6"/>
  <c r="CV107" i="6"/>
  <c r="CU107" i="6"/>
  <c r="CT107" i="6"/>
  <c r="CS107" i="6"/>
  <c r="CQ107" i="6"/>
  <c r="CI107" i="6"/>
  <c r="CI140" i="6" s="1"/>
  <c r="BT107" i="6"/>
  <c r="BR107" i="6"/>
  <c r="BQ107" i="6"/>
  <c r="BN107" i="6"/>
  <c r="BL107" i="6"/>
  <c r="BK107" i="6"/>
  <c r="BJ107" i="6"/>
  <c r="BI107" i="6"/>
  <c r="BH107" i="6"/>
  <c r="BG107" i="6"/>
  <c r="BF107" i="6"/>
  <c r="BE107" i="6"/>
  <c r="BD107" i="6"/>
  <c r="BC107" i="6"/>
  <c r="BB107" i="6"/>
  <c r="BA107" i="6"/>
  <c r="AZ107" i="6"/>
  <c r="AR107" i="6"/>
  <c r="AR140" i="6" s="1"/>
  <c r="AC107" i="6"/>
  <c r="U107" i="6"/>
  <c r="I107" i="6"/>
  <c r="I140" i="6" s="1"/>
  <c r="DI106" i="6"/>
  <c r="DH106" i="6"/>
  <c r="DG106" i="6"/>
  <c r="DD106" i="6"/>
  <c r="DC106" i="6"/>
  <c r="DB106" i="6"/>
  <c r="DA106" i="6"/>
  <c r="CZ106" i="6"/>
  <c r="CY106" i="6"/>
  <c r="CX106" i="6"/>
  <c r="CW106" i="6"/>
  <c r="CV106" i="6"/>
  <c r="CU106" i="6"/>
  <c r="CT106" i="6"/>
  <c r="CS106" i="6"/>
  <c r="CR106" i="6"/>
  <c r="CQ106" i="6"/>
  <c r="CJ106" i="6"/>
  <c r="DE106" i="6" s="1"/>
  <c r="BR106" i="6"/>
  <c r="BQ106" i="6"/>
  <c r="BN106" i="6"/>
  <c r="BM106" i="6"/>
  <c r="BL106" i="6"/>
  <c r="BK106" i="6"/>
  <c r="BJ106" i="6"/>
  <c r="BI106" i="6"/>
  <c r="BH106" i="6"/>
  <c r="BG106" i="6"/>
  <c r="BF106" i="6"/>
  <c r="BE106" i="6"/>
  <c r="BD106" i="6"/>
  <c r="BC106" i="6"/>
  <c r="BB106" i="6"/>
  <c r="BA106" i="6"/>
  <c r="AZ106" i="6"/>
  <c r="AS106" i="6"/>
  <c r="AC106" i="6"/>
  <c r="G106" i="6"/>
  <c r="DI105" i="6"/>
  <c r="DH105" i="6"/>
  <c r="DG105" i="6"/>
  <c r="DD105" i="6"/>
  <c r="DC105" i="6"/>
  <c r="DB105" i="6"/>
  <c r="DA105" i="6"/>
  <c r="CZ105" i="6"/>
  <c r="CY105" i="6"/>
  <c r="CX105" i="6"/>
  <c r="CW105" i="6"/>
  <c r="CV105" i="6"/>
  <c r="CU105" i="6"/>
  <c r="CT105" i="6"/>
  <c r="CS105" i="6"/>
  <c r="CR105" i="6"/>
  <c r="CQ105" i="6"/>
  <c r="CJ105" i="6"/>
  <c r="DE105" i="6" s="1"/>
  <c r="BR105" i="6"/>
  <c r="BQ105" i="6"/>
  <c r="BN105" i="6"/>
  <c r="BM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Z105" i="6"/>
  <c r="AS105" i="6"/>
  <c r="AC105" i="6" s="1"/>
  <c r="G105" i="6"/>
  <c r="DI104" i="6"/>
  <c r="DH104" i="6"/>
  <c r="DG104" i="6"/>
  <c r="DE104" i="6"/>
  <c r="DD104" i="6"/>
  <c r="DC104" i="6"/>
  <c r="DB104" i="6"/>
  <c r="DA104" i="6"/>
  <c r="CZ104" i="6"/>
  <c r="CY104" i="6"/>
  <c r="CX104" i="6"/>
  <c r="CW104" i="6"/>
  <c r="CV104" i="6"/>
  <c r="CU104" i="6"/>
  <c r="CT104" i="6"/>
  <c r="CS104" i="6"/>
  <c r="CR104" i="6"/>
  <c r="BV104" i="6"/>
  <c r="BV140" i="6" s="1"/>
  <c r="BR104" i="6"/>
  <c r="BQ104" i="6"/>
  <c r="BM104" i="6"/>
  <c r="BL104" i="6"/>
  <c r="BK104" i="6"/>
  <c r="BJ104" i="6"/>
  <c r="BI104" i="6"/>
  <c r="BH104" i="6"/>
  <c r="BG104" i="6"/>
  <c r="BF104" i="6"/>
  <c r="BE104" i="6"/>
  <c r="BD104" i="6"/>
  <c r="BB104" i="6"/>
  <c r="AS104" i="6"/>
  <c r="BN104" i="6" s="1"/>
  <c r="AH104" i="6"/>
  <c r="AH140" i="6" s="1"/>
  <c r="AF104" i="6"/>
  <c r="AE104" i="6"/>
  <c r="G104" i="6"/>
  <c r="DH103" i="6"/>
  <c r="DG103" i="6"/>
  <c r="DD103" i="6"/>
  <c r="DC103" i="6"/>
  <c r="DB103" i="6"/>
  <c r="DA103" i="6"/>
  <c r="CZ103" i="6"/>
  <c r="CY103" i="6"/>
  <c r="CX103" i="6"/>
  <c r="CW103" i="6"/>
  <c r="CV103" i="6"/>
  <c r="CU103" i="6"/>
  <c r="CT103" i="6"/>
  <c r="CS103" i="6"/>
  <c r="CR103" i="6"/>
  <c r="CQ103" i="6"/>
  <c r="CN103" i="6"/>
  <c r="CJ103" i="6"/>
  <c r="DE103" i="6" s="1"/>
  <c r="BQ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W103" i="6"/>
  <c r="AS103" i="6"/>
  <c r="Z103" i="6"/>
  <c r="G103" i="6"/>
  <c r="DH102" i="6"/>
  <c r="DG102" i="6"/>
  <c r="DD102" i="6"/>
  <c r="DC102" i="6"/>
  <c r="DB102" i="6"/>
  <c r="DA102" i="6"/>
  <c r="CZ102" i="6"/>
  <c r="CY102" i="6"/>
  <c r="CX102" i="6"/>
  <c r="CW102" i="6"/>
  <c r="CV102" i="6"/>
  <c r="CU102" i="6"/>
  <c r="CT102" i="6"/>
  <c r="CS102" i="6"/>
  <c r="CR102" i="6"/>
  <c r="CQ102" i="6"/>
  <c r="CN102" i="6"/>
  <c r="BQ102" i="6"/>
  <c r="BM102" i="6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Z102" i="6"/>
  <c r="AW102" i="6"/>
  <c r="AS102" i="6"/>
  <c r="Z102" i="6"/>
  <c r="G102" i="6" s="1"/>
  <c r="DH101" i="6"/>
  <c r="DG101" i="6"/>
  <c r="DD101" i="6"/>
  <c r="DC101" i="6"/>
  <c r="DB101" i="6"/>
  <c r="DA101" i="6"/>
  <c r="CZ101" i="6"/>
  <c r="CY101" i="6"/>
  <c r="CX101" i="6"/>
  <c r="CW101" i="6"/>
  <c r="CV101" i="6"/>
  <c r="CU101" i="6"/>
  <c r="CT101" i="6"/>
  <c r="CS101" i="6"/>
  <c r="CR101" i="6"/>
  <c r="CQ101" i="6"/>
  <c r="CJ101" i="6"/>
  <c r="BQ101" i="6"/>
  <c r="BM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Z101" i="6"/>
  <c r="AS101" i="6"/>
  <c r="BN101" i="6" s="1"/>
  <c r="AC101" i="6"/>
  <c r="Z101" i="6"/>
  <c r="BR101" i="6" s="1"/>
  <c r="DI100" i="6"/>
  <c r="DH100" i="6"/>
  <c r="DG100" i="6"/>
  <c r="DD100" i="6"/>
  <c r="DC100" i="6"/>
  <c r="DB100" i="6"/>
  <c r="DA100" i="6"/>
  <c r="CZ100" i="6"/>
  <c r="CY100" i="6"/>
  <c r="CX100" i="6"/>
  <c r="CW100" i="6"/>
  <c r="CV100" i="6"/>
  <c r="CU100" i="6"/>
  <c r="CT100" i="6"/>
  <c r="CS100" i="6"/>
  <c r="CR100" i="6"/>
  <c r="CQ100" i="6"/>
  <c r="CJ100" i="6"/>
  <c r="BT100" i="6" s="1"/>
  <c r="BR100" i="6"/>
  <c r="BQ100" i="6"/>
  <c r="BP100" i="6"/>
  <c r="BM100" i="6"/>
  <c r="BL100" i="6"/>
  <c r="BK100" i="6"/>
  <c r="BJ100" i="6"/>
  <c r="BI100" i="6"/>
  <c r="BH100" i="6"/>
  <c r="BG100" i="6"/>
  <c r="BF100" i="6"/>
  <c r="BE100" i="6"/>
  <c r="BD100" i="6"/>
  <c r="BC100" i="6"/>
  <c r="BB100" i="6"/>
  <c r="BA100" i="6"/>
  <c r="AZ100" i="6"/>
  <c r="AS100" i="6"/>
  <c r="BN100" i="6" s="1"/>
  <c r="AC100" i="6"/>
  <c r="G100" i="6"/>
  <c r="DI99" i="6"/>
  <c r="DH99" i="6"/>
  <c r="DG99" i="6"/>
  <c r="DE99" i="6"/>
  <c r="DD99" i="6"/>
  <c r="DC99" i="6"/>
  <c r="DB99" i="6"/>
  <c r="DA99" i="6"/>
  <c r="CZ99" i="6"/>
  <c r="CY99" i="6"/>
  <c r="CX99" i="6"/>
  <c r="CW99" i="6"/>
  <c r="CV99" i="6"/>
  <c r="CU99" i="6"/>
  <c r="CT99" i="6"/>
  <c r="CS99" i="6"/>
  <c r="CR99" i="6"/>
  <c r="CQ99" i="6"/>
  <c r="BT99" i="6"/>
  <c r="BS99" i="6" s="1"/>
  <c r="CO99" i="6" s="1"/>
  <c r="BR99" i="6"/>
  <c r="BQ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C99" i="6"/>
  <c r="G99" i="6"/>
  <c r="DI98" i="6"/>
  <c r="DH98" i="6"/>
  <c r="DG98" i="6"/>
  <c r="DD98" i="6"/>
  <c r="DC98" i="6"/>
  <c r="DB98" i="6"/>
  <c r="DA98" i="6"/>
  <c r="CZ98" i="6"/>
  <c r="CY98" i="6"/>
  <c r="CX98" i="6"/>
  <c r="CW98" i="6"/>
  <c r="CV98" i="6"/>
  <c r="CU98" i="6"/>
  <c r="CT98" i="6"/>
  <c r="CS98" i="6"/>
  <c r="CR98" i="6"/>
  <c r="CQ98" i="6"/>
  <c r="CJ98" i="6"/>
  <c r="BR98" i="6"/>
  <c r="BQ98" i="6"/>
  <c r="BM98" i="6"/>
  <c r="BL98" i="6"/>
  <c r="BK98" i="6"/>
  <c r="BJ98" i="6"/>
  <c r="BI98" i="6"/>
  <c r="BH98" i="6"/>
  <c r="BG98" i="6"/>
  <c r="BF98" i="6"/>
  <c r="BE98" i="6"/>
  <c r="BD98" i="6"/>
  <c r="BC98" i="6"/>
  <c r="BB98" i="6"/>
  <c r="BA98" i="6"/>
  <c r="AZ98" i="6"/>
  <c r="AS98" i="6"/>
  <c r="AC98" i="6" s="1"/>
  <c r="G98" i="6"/>
  <c r="DI97" i="6"/>
  <c r="DH97" i="6"/>
  <c r="DG97" i="6"/>
  <c r="DE97" i="6"/>
  <c r="DD97" i="6"/>
  <c r="DC97" i="6"/>
  <c r="DB97" i="6"/>
  <c r="DA97" i="6"/>
  <c r="CZ97" i="6"/>
  <c r="CY97" i="6"/>
  <c r="CX97" i="6"/>
  <c r="CW97" i="6"/>
  <c r="CV97" i="6"/>
  <c r="CU97" i="6"/>
  <c r="CT97" i="6"/>
  <c r="CS97" i="6"/>
  <c r="CR97" i="6"/>
  <c r="CQ97" i="6"/>
  <c r="CJ97" i="6"/>
  <c r="BT97" i="6" s="1"/>
  <c r="BR97" i="6"/>
  <c r="BQ97" i="6"/>
  <c r="BM97" i="6"/>
  <c r="BL97" i="6"/>
  <c r="BK97" i="6"/>
  <c r="BJ97" i="6"/>
  <c r="BI97" i="6"/>
  <c r="BH97" i="6"/>
  <c r="BG97" i="6"/>
  <c r="BF97" i="6"/>
  <c r="BE97" i="6"/>
  <c r="BD97" i="6"/>
  <c r="BC97" i="6"/>
  <c r="BB97" i="6"/>
  <c r="BA97" i="6"/>
  <c r="AZ97" i="6"/>
  <c r="AS97" i="6"/>
  <c r="BN97" i="6" s="1"/>
  <c r="G97" i="6"/>
  <c r="DH96" i="6"/>
  <c r="DG96" i="6"/>
  <c r="DE96" i="6"/>
  <c r="DD96" i="6"/>
  <c r="DC96" i="6"/>
  <c r="DB96" i="6"/>
  <c r="DA96" i="6"/>
  <c r="CZ96" i="6"/>
  <c r="CY96" i="6"/>
  <c r="CX96" i="6"/>
  <c r="CW96" i="6"/>
  <c r="CV96" i="6"/>
  <c r="CU96" i="6"/>
  <c r="CT96" i="6"/>
  <c r="CS96" i="6"/>
  <c r="CR96" i="6"/>
  <c r="CQ96" i="6"/>
  <c r="CN96" i="6"/>
  <c r="BT96" i="6" s="1"/>
  <c r="BQ96" i="6"/>
  <c r="BM96" i="6"/>
  <c r="BL96" i="6"/>
  <c r="BK96" i="6"/>
  <c r="BJ96" i="6"/>
  <c r="BI96" i="6"/>
  <c r="BH96" i="6"/>
  <c r="BG96" i="6"/>
  <c r="BF96" i="6"/>
  <c r="BE96" i="6"/>
  <c r="BD96" i="6"/>
  <c r="BC96" i="6"/>
  <c r="BB96" i="6"/>
  <c r="BA96" i="6"/>
  <c r="AZ96" i="6"/>
  <c r="AW96" i="6"/>
  <c r="AS96" i="6"/>
  <c r="Z96" i="6"/>
  <c r="DI95" i="6"/>
  <c r="DH95" i="6"/>
  <c r="DG95" i="6"/>
  <c r="DD95" i="6"/>
  <c r="DC95" i="6"/>
  <c r="DB95" i="6"/>
  <c r="DA95" i="6"/>
  <c r="CZ95" i="6"/>
  <c r="CY95" i="6"/>
  <c r="CX95" i="6"/>
  <c r="CW95" i="6"/>
  <c r="CV95" i="6"/>
  <c r="CU95" i="6"/>
  <c r="CT95" i="6"/>
  <c r="CS95" i="6"/>
  <c r="CR95" i="6"/>
  <c r="CQ95" i="6"/>
  <c r="CJ95" i="6"/>
  <c r="DE95" i="6" s="1"/>
  <c r="BR95" i="6"/>
  <c r="BQ95" i="6"/>
  <c r="BN95" i="6"/>
  <c r="BM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S95" i="6"/>
  <c r="AC95" i="6"/>
  <c r="G95" i="6"/>
  <c r="DI94" i="6"/>
  <c r="DH94" i="6"/>
  <c r="DG94" i="6"/>
  <c r="DD94" i="6"/>
  <c r="DC94" i="6"/>
  <c r="DB94" i="6"/>
  <c r="DA94" i="6"/>
  <c r="CZ94" i="6"/>
  <c r="CY94" i="6"/>
  <c r="CX94" i="6"/>
  <c r="CW94" i="6"/>
  <c r="CV94" i="6"/>
  <c r="CU94" i="6"/>
  <c r="CT94" i="6"/>
  <c r="CS94" i="6"/>
  <c r="CR94" i="6"/>
  <c r="CQ94" i="6"/>
  <c r="CJ94" i="6"/>
  <c r="DE94" i="6" s="1"/>
  <c r="BR94" i="6"/>
  <c r="BQ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S94" i="6"/>
  <c r="BN94" i="6" s="1"/>
  <c r="G94" i="6"/>
  <c r="DI93" i="6"/>
  <c r="DH93" i="6"/>
  <c r="DG93" i="6"/>
  <c r="DD93" i="6"/>
  <c r="DC93" i="6"/>
  <c r="DB93" i="6"/>
  <c r="DA93" i="6"/>
  <c r="CZ93" i="6"/>
  <c r="CY93" i="6"/>
  <c r="CX93" i="6"/>
  <c r="CW93" i="6"/>
  <c r="CV93" i="6"/>
  <c r="CU93" i="6"/>
  <c r="CT93" i="6"/>
  <c r="CS93" i="6"/>
  <c r="CR93" i="6"/>
  <c r="CQ93" i="6"/>
  <c r="CJ93" i="6"/>
  <c r="BR93" i="6"/>
  <c r="BQ93" i="6"/>
  <c r="BM93" i="6"/>
  <c r="BL93" i="6"/>
  <c r="BK93" i="6"/>
  <c r="BJ93" i="6"/>
  <c r="BI93" i="6"/>
  <c r="BH93" i="6"/>
  <c r="BG93" i="6"/>
  <c r="BF93" i="6"/>
  <c r="BE93" i="6"/>
  <c r="BD93" i="6"/>
  <c r="BC93" i="6"/>
  <c r="BB93" i="6"/>
  <c r="BA93" i="6"/>
  <c r="AZ93" i="6"/>
  <c r="AS93" i="6"/>
  <c r="BN93" i="6" s="1"/>
  <c r="G93" i="6"/>
  <c r="DF91" i="6"/>
  <c r="CM91" i="6"/>
  <c r="CL91" i="6"/>
  <c r="CJ91" i="6"/>
  <c r="CI91" i="6"/>
  <c r="CH91" i="6"/>
  <c r="CE91" i="6"/>
  <c r="CD91" i="6"/>
  <c r="CC91" i="6"/>
  <c r="CB91" i="6"/>
  <c r="CA91" i="6"/>
  <c r="BX91" i="6"/>
  <c r="BW91" i="6"/>
  <c r="BV91" i="6"/>
  <c r="BU91" i="6"/>
  <c r="BO91" i="6"/>
  <c r="AV91" i="6"/>
  <c r="AU91" i="6"/>
  <c r="AT91" i="6"/>
  <c r="AS91" i="6"/>
  <c r="AR91" i="6"/>
  <c r="AQ91" i="6"/>
  <c r="AN91" i="6"/>
  <c r="AM91" i="6"/>
  <c r="AL91" i="6"/>
  <c r="AK91" i="6"/>
  <c r="AJ91" i="6"/>
  <c r="AG91" i="6"/>
  <c r="AF91" i="6"/>
  <c r="AE91" i="6"/>
  <c r="Y91" i="6"/>
  <c r="X91" i="6"/>
  <c r="W91" i="6"/>
  <c r="V91" i="6"/>
  <c r="U91" i="6"/>
  <c r="T91" i="6"/>
  <c r="R91" i="6"/>
  <c r="Q91" i="6"/>
  <c r="P91" i="6"/>
  <c r="O91" i="6"/>
  <c r="N91" i="6"/>
  <c r="M91" i="6"/>
  <c r="J91" i="6"/>
  <c r="I91" i="6"/>
  <c r="H91" i="6"/>
  <c r="DH90" i="6"/>
  <c r="DG90" i="6"/>
  <c r="DE90" i="6"/>
  <c r="DD90" i="6"/>
  <c r="DC90" i="6"/>
  <c r="DB90" i="6"/>
  <c r="DA90" i="6"/>
  <c r="CZ90" i="6"/>
  <c r="CY90" i="6"/>
  <c r="CX90" i="6"/>
  <c r="CW90" i="6"/>
  <c r="CV90" i="6"/>
  <c r="CU90" i="6"/>
  <c r="CT90" i="6"/>
  <c r="CS90" i="6"/>
  <c r="CR90" i="6"/>
  <c r="CQ90" i="6"/>
  <c r="CN90" i="6"/>
  <c r="BT90" i="6" s="1"/>
  <c r="BQ90" i="6"/>
  <c r="BP90" i="6"/>
  <c r="BN90" i="6"/>
  <c r="BM90" i="6"/>
  <c r="BL90" i="6"/>
  <c r="BK90" i="6"/>
  <c r="BJ90" i="6"/>
  <c r="BI90" i="6"/>
  <c r="BH90" i="6"/>
  <c r="BG90" i="6"/>
  <c r="BF90" i="6"/>
  <c r="BE90" i="6"/>
  <c r="BD90" i="6"/>
  <c r="BC90" i="6"/>
  <c r="BB90" i="6"/>
  <c r="BA90" i="6"/>
  <c r="AZ90" i="6"/>
  <c r="AW90" i="6"/>
  <c r="AC90" i="6" s="1"/>
  <c r="Z90" i="6"/>
  <c r="DI90" i="6" s="1"/>
  <c r="DI89" i="6"/>
  <c r="DH89" i="6"/>
  <c r="DG89" i="6"/>
  <c r="DE89" i="6"/>
  <c r="DD89" i="6"/>
  <c r="DC89" i="6"/>
  <c r="DB89" i="6"/>
  <c r="DA89" i="6"/>
  <c r="CZ89" i="6"/>
  <c r="CY89" i="6"/>
  <c r="CX89" i="6"/>
  <c r="CW89" i="6"/>
  <c r="CV89" i="6"/>
  <c r="CU89" i="6"/>
  <c r="CT89" i="6"/>
  <c r="CS89" i="6"/>
  <c r="CR89" i="6"/>
  <c r="CQ89" i="6"/>
  <c r="CG89" i="6"/>
  <c r="BY89" i="6"/>
  <c r="BT89" i="6"/>
  <c r="BR89" i="6"/>
  <c r="BQ89" i="6"/>
  <c r="BP89" i="6"/>
  <c r="BN89" i="6"/>
  <c r="BM89" i="6"/>
  <c r="BL89" i="6"/>
  <c r="BJ89" i="6"/>
  <c r="BI89" i="6"/>
  <c r="BH89" i="6"/>
  <c r="BG89" i="6"/>
  <c r="BF89" i="6"/>
  <c r="BE89" i="6"/>
  <c r="BD89" i="6"/>
  <c r="BB89" i="6"/>
  <c r="BA89" i="6"/>
  <c r="AZ89" i="6"/>
  <c r="AP89" i="6"/>
  <c r="BK89" i="6" s="1"/>
  <c r="AH89" i="6"/>
  <c r="AC89" i="6" s="1"/>
  <c r="AB89" i="6" s="1"/>
  <c r="AX89" i="6" s="1"/>
  <c r="G89" i="6"/>
  <c r="DH88" i="6"/>
  <c r="DG88" i="6"/>
  <c r="DE88" i="6"/>
  <c r="DD88" i="6"/>
  <c r="DC88" i="6"/>
  <c r="DB88" i="6"/>
  <c r="DA88" i="6"/>
  <c r="CZ88" i="6"/>
  <c r="CY88" i="6"/>
  <c r="CX88" i="6"/>
  <c r="CW88" i="6"/>
  <c r="CV88" i="6"/>
  <c r="CU88" i="6"/>
  <c r="CT88" i="6"/>
  <c r="CS88" i="6"/>
  <c r="CR88" i="6"/>
  <c r="CQ88" i="6"/>
  <c r="BY88" i="6"/>
  <c r="BT88" i="6"/>
  <c r="BQ88" i="6"/>
  <c r="BN88" i="6"/>
  <c r="BM88" i="6"/>
  <c r="BL88" i="6"/>
  <c r="BK88" i="6"/>
  <c r="BJ88" i="6"/>
  <c r="BI88" i="6"/>
  <c r="BH88" i="6"/>
  <c r="BG88" i="6"/>
  <c r="BF88" i="6"/>
  <c r="BE88" i="6"/>
  <c r="BD88" i="6"/>
  <c r="BB88" i="6"/>
  <c r="BA88" i="6"/>
  <c r="AZ88" i="6"/>
  <c r="AH88" i="6"/>
  <c r="AC88" i="6" s="1"/>
  <c r="Z88" i="6"/>
  <c r="BR88" i="6" s="1"/>
  <c r="DI87" i="6"/>
  <c r="DH87" i="6"/>
  <c r="DG87" i="6"/>
  <c r="DE87" i="6"/>
  <c r="DD87" i="6"/>
  <c r="DC87" i="6"/>
  <c r="DB87" i="6"/>
  <c r="DA87" i="6"/>
  <c r="CZ87" i="6"/>
  <c r="CY87" i="6"/>
  <c r="CX87" i="6"/>
  <c r="CW87" i="6"/>
  <c r="CV87" i="6"/>
  <c r="CU87" i="6"/>
  <c r="CT87" i="6"/>
  <c r="CS87" i="6"/>
  <c r="CR87" i="6"/>
  <c r="CQ87" i="6"/>
  <c r="BY87" i="6"/>
  <c r="BT87" i="6"/>
  <c r="BS87" i="6" s="1"/>
  <c r="CO87" i="6" s="1"/>
  <c r="BR87" i="6"/>
  <c r="BQ87" i="6"/>
  <c r="BN87" i="6"/>
  <c r="BM87" i="6"/>
  <c r="BL87" i="6"/>
  <c r="BK87" i="6"/>
  <c r="BJ87" i="6"/>
  <c r="BI87" i="6"/>
  <c r="BH87" i="6"/>
  <c r="BG87" i="6"/>
  <c r="BF87" i="6"/>
  <c r="BE87" i="6"/>
  <c r="BD87" i="6"/>
  <c r="BB87" i="6"/>
  <c r="BA87" i="6"/>
  <c r="AZ87" i="6"/>
  <c r="AH87" i="6"/>
  <c r="G87" i="6"/>
  <c r="DI86" i="6"/>
  <c r="DH86" i="6"/>
  <c r="DG86" i="6"/>
  <c r="DE86" i="6"/>
  <c r="DD86" i="6"/>
  <c r="DC86" i="6"/>
  <c r="DB86" i="6"/>
  <c r="DA86" i="6"/>
  <c r="CZ86" i="6"/>
  <c r="CY86" i="6"/>
  <c r="CX86" i="6"/>
  <c r="CW86" i="6"/>
  <c r="CV86" i="6"/>
  <c r="CU86" i="6"/>
  <c r="CS86" i="6"/>
  <c r="CR86" i="6"/>
  <c r="CQ86" i="6"/>
  <c r="BY86" i="6"/>
  <c r="BR86" i="6"/>
  <c r="BQ86" i="6"/>
  <c r="BN86" i="6"/>
  <c r="BM86" i="6"/>
  <c r="BL86" i="6"/>
  <c r="BK86" i="6"/>
  <c r="BJ86" i="6"/>
  <c r="BI86" i="6"/>
  <c r="BH86" i="6"/>
  <c r="BG86" i="6"/>
  <c r="BF86" i="6"/>
  <c r="BE86" i="6"/>
  <c r="BD86" i="6"/>
  <c r="BC86" i="6"/>
  <c r="BB86" i="6"/>
  <c r="BA86" i="6"/>
  <c r="AZ86" i="6"/>
  <c r="AH86" i="6"/>
  <c r="AC86" i="6"/>
  <c r="AB86" i="6" s="1"/>
  <c r="AX86" i="6" s="1"/>
  <c r="G86" i="6"/>
  <c r="DI85" i="6"/>
  <c r="DH85" i="6"/>
  <c r="DG85" i="6"/>
  <c r="DE85" i="6"/>
  <c r="DD85" i="6"/>
  <c r="DC85" i="6"/>
  <c r="DB85" i="6"/>
  <c r="DA85" i="6"/>
  <c r="CZ85" i="6"/>
  <c r="CY85" i="6"/>
  <c r="CX85" i="6"/>
  <c r="CW85" i="6"/>
  <c r="CV85" i="6"/>
  <c r="CU85" i="6"/>
  <c r="CT85" i="6"/>
  <c r="CS85" i="6"/>
  <c r="CR85" i="6"/>
  <c r="CQ85" i="6"/>
  <c r="BT85" i="6"/>
  <c r="BS85" i="6" s="1"/>
  <c r="CO85" i="6" s="1"/>
  <c r="BR85" i="6"/>
  <c r="BQ85" i="6"/>
  <c r="BP85" i="6"/>
  <c r="BN85" i="6"/>
  <c r="BM85" i="6"/>
  <c r="BL85" i="6"/>
  <c r="BK85" i="6"/>
  <c r="BJ85" i="6"/>
  <c r="BI85" i="6"/>
  <c r="BH85" i="6"/>
  <c r="BG85" i="6"/>
  <c r="BF85" i="6"/>
  <c r="BE85" i="6"/>
  <c r="BD85" i="6"/>
  <c r="BC85" i="6"/>
  <c r="BB85" i="6"/>
  <c r="BA85" i="6"/>
  <c r="AZ85" i="6"/>
  <c r="AC85" i="6"/>
  <c r="G85" i="6"/>
  <c r="DI84" i="6"/>
  <c r="DH84" i="6"/>
  <c r="DG84" i="6"/>
  <c r="DE84" i="6"/>
  <c r="DD84" i="6"/>
  <c r="DC84" i="6"/>
  <c r="DB84" i="6"/>
  <c r="DA84" i="6"/>
  <c r="CZ84" i="6"/>
  <c r="CY84" i="6"/>
  <c r="CX84" i="6"/>
  <c r="CW84" i="6"/>
  <c r="CV84" i="6"/>
  <c r="CU84" i="6"/>
  <c r="CT84" i="6"/>
  <c r="CS84" i="6"/>
  <c r="CR84" i="6"/>
  <c r="CQ84" i="6"/>
  <c r="BT84" i="6"/>
  <c r="BS84" i="6" s="1"/>
  <c r="CO84" i="6" s="1"/>
  <c r="BR84" i="6"/>
  <c r="BQ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C84" i="6"/>
  <c r="G84" i="6"/>
  <c r="DI83" i="6"/>
  <c r="DH83" i="6"/>
  <c r="DG83" i="6"/>
  <c r="DE83" i="6"/>
  <c r="DD83" i="6"/>
  <c r="DC83" i="6"/>
  <c r="DA83" i="6"/>
  <c r="CZ83" i="6"/>
  <c r="CY83" i="6"/>
  <c r="CX83" i="6"/>
  <c r="CW83" i="6"/>
  <c r="CV83" i="6"/>
  <c r="CU83" i="6"/>
  <c r="CT83" i="6"/>
  <c r="CS83" i="6"/>
  <c r="CR83" i="6"/>
  <c r="CQ83" i="6"/>
  <c r="CG83" i="6"/>
  <c r="DB83" i="6" s="1"/>
  <c r="BT83" i="6"/>
  <c r="BS83" i="6" s="1"/>
  <c r="CO83" i="6" s="1"/>
  <c r="BR83" i="6"/>
  <c r="BQ83" i="6"/>
  <c r="BP83" i="6"/>
  <c r="BN83" i="6"/>
  <c r="BM83" i="6"/>
  <c r="BL83" i="6"/>
  <c r="BJ83" i="6"/>
  <c r="BI83" i="6"/>
  <c r="BH83" i="6"/>
  <c r="BG83" i="6"/>
  <c r="BF83" i="6"/>
  <c r="BE83" i="6"/>
  <c r="BD83" i="6"/>
  <c r="BC83" i="6"/>
  <c r="BB83" i="6"/>
  <c r="BA83" i="6"/>
  <c r="AZ83" i="6"/>
  <c r="AP83" i="6"/>
  <c r="AC83" i="6" s="1"/>
  <c r="AB83" i="6" s="1"/>
  <c r="AX83" i="6" s="1"/>
  <c r="AH83" i="6"/>
  <c r="G83" i="6"/>
  <c r="DI82" i="6"/>
  <c r="DH82" i="6"/>
  <c r="DG82" i="6"/>
  <c r="DE82" i="6"/>
  <c r="DD82" i="6"/>
  <c r="DC82" i="6"/>
  <c r="DA82" i="6"/>
  <c r="CZ82" i="6"/>
  <c r="CY82" i="6"/>
  <c r="CX82" i="6"/>
  <c r="CW82" i="6"/>
  <c r="CV82" i="6"/>
  <c r="CU82" i="6"/>
  <c r="CT82" i="6"/>
  <c r="CS82" i="6"/>
  <c r="CR82" i="6"/>
  <c r="CQ82" i="6"/>
  <c r="BT82" i="6"/>
  <c r="BR82" i="6"/>
  <c r="BQ82" i="6"/>
  <c r="BN82" i="6"/>
  <c r="BM82" i="6"/>
  <c r="BL82" i="6"/>
  <c r="BJ82" i="6"/>
  <c r="BI82" i="6"/>
  <c r="BH82" i="6"/>
  <c r="BG82" i="6"/>
  <c r="BF82" i="6"/>
  <c r="BE82" i="6"/>
  <c r="BD82" i="6"/>
  <c r="BC82" i="6"/>
  <c r="BB82" i="6"/>
  <c r="BA82" i="6"/>
  <c r="AZ82" i="6"/>
  <c r="AC82" i="6"/>
  <c r="S82" i="6"/>
  <c r="S137" i="6" s="1"/>
  <c r="G82" i="6"/>
  <c r="DI81" i="6"/>
  <c r="DH81" i="6"/>
  <c r="DG81" i="6"/>
  <c r="DE81" i="6"/>
  <c r="DD81" i="6"/>
  <c r="DC81" i="6"/>
  <c r="DB81" i="6"/>
  <c r="DA81" i="6"/>
  <c r="CZ81" i="6"/>
  <c r="CY81" i="6"/>
  <c r="CX81" i="6"/>
  <c r="CW81" i="6"/>
  <c r="CV81" i="6"/>
  <c r="CU81" i="6"/>
  <c r="CS81" i="6"/>
  <c r="CR81" i="6"/>
  <c r="CQ81" i="6"/>
  <c r="BY81" i="6"/>
  <c r="CT81" i="6" s="1"/>
  <c r="BR81" i="6"/>
  <c r="BQ81" i="6"/>
  <c r="BN81" i="6"/>
  <c r="BM81" i="6"/>
  <c r="BL81" i="6"/>
  <c r="BK81" i="6"/>
  <c r="BJ81" i="6"/>
  <c r="BI81" i="6"/>
  <c r="BH81" i="6"/>
  <c r="BG81" i="6"/>
  <c r="BF81" i="6"/>
  <c r="BE81" i="6"/>
  <c r="BD81" i="6"/>
  <c r="BB81" i="6"/>
  <c r="BA81" i="6"/>
  <c r="AZ81" i="6"/>
  <c r="AH81" i="6"/>
  <c r="BC81" i="6" s="1"/>
  <c r="AC81" i="6"/>
  <c r="G81" i="6"/>
  <c r="DI80" i="6"/>
  <c r="DH80" i="6"/>
  <c r="DG80" i="6"/>
  <c r="DE80" i="6"/>
  <c r="DD80" i="6"/>
  <c r="DC80" i="6"/>
  <c r="DB80" i="6"/>
  <c r="DA80" i="6"/>
  <c r="CZ80" i="6"/>
  <c r="CY80" i="6"/>
  <c r="CX80" i="6"/>
  <c r="CW80" i="6"/>
  <c r="CV80" i="6"/>
  <c r="CU80" i="6"/>
  <c r="CT80" i="6"/>
  <c r="CP80" i="6" s="1"/>
  <c r="CS80" i="6"/>
  <c r="CR80" i="6"/>
  <c r="CQ80" i="6"/>
  <c r="BT80" i="6"/>
  <c r="BQ80" i="6"/>
  <c r="BN80" i="6"/>
  <c r="BM80" i="6"/>
  <c r="BL80" i="6"/>
  <c r="BK80" i="6"/>
  <c r="BJ80" i="6"/>
  <c r="BI80" i="6"/>
  <c r="BH80" i="6"/>
  <c r="BG80" i="6"/>
  <c r="BF80" i="6"/>
  <c r="BE80" i="6"/>
  <c r="BD80" i="6"/>
  <c r="BB80" i="6"/>
  <c r="BA80" i="6"/>
  <c r="AZ80" i="6"/>
  <c r="AW80" i="6"/>
  <c r="BR80" i="6" s="1"/>
  <c r="AH80" i="6"/>
  <c r="G80" i="6"/>
  <c r="BS80" i="6" s="1"/>
  <c r="CO80" i="6" s="1"/>
  <c r="DI79" i="6"/>
  <c r="DH79" i="6"/>
  <c r="DG79" i="6"/>
  <c r="DE79" i="6"/>
  <c r="DD79" i="6"/>
  <c r="DC79" i="6"/>
  <c r="DB79" i="6"/>
  <c r="DA79" i="6"/>
  <c r="CZ79" i="6"/>
  <c r="CY79" i="6"/>
  <c r="CX79" i="6"/>
  <c r="CW79" i="6"/>
  <c r="CV79" i="6"/>
  <c r="CU79" i="6"/>
  <c r="CT79" i="6"/>
  <c r="CS79" i="6"/>
  <c r="CR79" i="6"/>
  <c r="CQ79" i="6"/>
  <c r="BT79" i="6"/>
  <c r="BS79" i="6" s="1"/>
  <c r="CO79" i="6" s="1"/>
  <c r="BR79" i="6"/>
  <c r="BQ79" i="6"/>
  <c r="BN79" i="6"/>
  <c r="BM79" i="6"/>
  <c r="BL79" i="6"/>
  <c r="BK79" i="6"/>
  <c r="BJ79" i="6"/>
  <c r="BI79" i="6"/>
  <c r="BH79" i="6"/>
  <c r="BG79" i="6"/>
  <c r="BF79" i="6"/>
  <c r="BE79" i="6"/>
  <c r="BD79" i="6"/>
  <c r="BB79" i="6"/>
  <c r="BA79" i="6"/>
  <c r="AZ79" i="6"/>
  <c r="AH79" i="6"/>
  <c r="AC79" i="6" s="1"/>
  <c r="AB79" i="6" s="1"/>
  <c r="AX79" i="6" s="1"/>
  <c r="G79" i="6"/>
  <c r="DI78" i="6"/>
  <c r="DH78" i="6"/>
  <c r="DG78" i="6"/>
  <c r="DE78" i="6"/>
  <c r="DD78" i="6"/>
  <c r="DC78" i="6"/>
  <c r="DB78" i="6"/>
  <c r="DA78" i="6"/>
  <c r="CZ78" i="6"/>
  <c r="CY78" i="6"/>
  <c r="CX78" i="6"/>
  <c r="CW78" i="6"/>
  <c r="CV78" i="6"/>
  <c r="CU78" i="6"/>
  <c r="CT78" i="6"/>
  <c r="CS78" i="6"/>
  <c r="CR78" i="6"/>
  <c r="CQ78" i="6"/>
  <c r="BY78" i="6"/>
  <c r="BT78" i="6" s="1"/>
  <c r="BR78" i="6"/>
  <c r="BQ78" i="6"/>
  <c r="BN78" i="6"/>
  <c r="BM78" i="6"/>
  <c r="BL78" i="6"/>
  <c r="BK78" i="6"/>
  <c r="BJ78" i="6"/>
  <c r="BI78" i="6"/>
  <c r="BH78" i="6"/>
  <c r="BG78" i="6"/>
  <c r="BF78" i="6"/>
  <c r="BE78" i="6"/>
  <c r="BD78" i="6"/>
  <c r="BB78" i="6"/>
  <c r="BA78" i="6"/>
  <c r="AZ78" i="6"/>
  <c r="AH78" i="6"/>
  <c r="BC78" i="6" s="1"/>
  <c r="G78" i="6"/>
  <c r="BS78" i="6" s="1"/>
  <c r="CO78" i="6" s="1"/>
  <c r="DI77" i="6"/>
  <c r="DE77" i="6"/>
  <c r="DD77" i="6"/>
  <c r="DC77" i="6"/>
  <c r="DB77" i="6"/>
  <c r="DA77" i="6"/>
  <c r="CZ77" i="6"/>
  <c r="CS77" i="6"/>
  <c r="CR77" i="6"/>
  <c r="CQ77" i="6"/>
  <c r="BY77" i="6"/>
  <c r="CT77" i="6" s="1"/>
  <c r="BT77" i="6"/>
  <c r="BR77" i="6"/>
  <c r="BQ77" i="6"/>
  <c r="BN77" i="6"/>
  <c r="BM77" i="6"/>
  <c r="BL77" i="6"/>
  <c r="BK77" i="6"/>
  <c r="BJ77" i="6"/>
  <c r="BI77" i="6"/>
  <c r="BC77" i="6"/>
  <c r="BB77" i="6"/>
  <c r="BA77" i="6"/>
  <c r="AZ77" i="6"/>
  <c r="AH77" i="6"/>
  <c r="AC77" i="6"/>
  <c r="G77" i="6"/>
  <c r="DI76" i="6"/>
  <c r="DE76" i="6"/>
  <c r="DD76" i="6"/>
  <c r="DC76" i="6"/>
  <c r="DB76" i="6"/>
  <c r="DA76" i="6"/>
  <c r="CZ76" i="6"/>
  <c r="CS76" i="6"/>
  <c r="CR76" i="6"/>
  <c r="CQ76" i="6"/>
  <c r="BT76" i="6"/>
  <c r="BR76" i="6"/>
  <c r="BQ76" i="6"/>
  <c r="BN76" i="6"/>
  <c r="BM76" i="6"/>
  <c r="BL76" i="6"/>
  <c r="BK76" i="6"/>
  <c r="BJ76" i="6"/>
  <c r="BI76" i="6"/>
  <c r="BB76" i="6"/>
  <c r="BA76" i="6"/>
  <c r="AZ76" i="6"/>
  <c r="AH76" i="6"/>
  <c r="AC76" i="6"/>
  <c r="K76" i="6"/>
  <c r="G76" i="6" s="1"/>
  <c r="AB76" i="6" s="1"/>
  <c r="AX76" i="6" s="1"/>
  <c r="DI75" i="6"/>
  <c r="DE75" i="6"/>
  <c r="DD75" i="6"/>
  <c r="DC75" i="6"/>
  <c r="DB75" i="6"/>
  <c r="DA75" i="6"/>
  <c r="CZ75" i="6"/>
  <c r="CT75" i="6"/>
  <c r="CS75" i="6"/>
  <c r="CR75" i="6"/>
  <c r="CQ75" i="6"/>
  <c r="BT75" i="6"/>
  <c r="BR75" i="6"/>
  <c r="BQ75" i="6"/>
  <c r="BN75" i="6"/>
  <c r="BM75" i="6"/>
  <c r="BK75" i="6"/>
  <c r="BJ75" i="6"/>
  <c r="BI75" i="6"/>
  <c r="BC75" i="6"/>
  <c r="BB75" i="6"/>
  <c r="BA75" i="6"/>
  <c r="AZ75" i="6"/>
  <c r="AC75" i="6"/>
  <c r="AB75" i="6" s="1"/>
  <c r="AX75" i="6" s="1"/>
  <c r="G75" i="6"/>
  <c r="DI74" i="6"/>
  <c r="DE74" i="6"/>
  <c r="DD74" i="6"/>
  <c r="DC74" i="6"/>
  <c r="DB74" i="6"/>
  <c r="DA74" i="6"/>
  <c r="CZ74" i="6"/>
  <c r="CT74" i="6"/>
  <c r="CS74" i="6"/>
  <c r="CR74" i="6"/>
  <c r="CQ74" i="6"/>
  <c r="BT74" i="6"/>
  <c r="BR74" i="6"/>
  <c r="BQ74" i="6"/>
  <c r="BN74" i="6"/>
  <c r="BM74" i="6"/>
  <c r="BK74" i="6"/>
  <c r="BJ74" i="6"/>
  <c r="BI74" i="6"/>
  <c r="BC74" i="6"/>
  <c r="BB74" i="6"/>
  <c r="BA74" i="6"/>
  <c r="AZ74" i="6"/>
  <c r="AC74" i="6"/>
  <c r="G74" i="6"/>
  <c r="DH73" i="6"/>
  <c r="DG73" i="6"/>
  <c r="DE73" i="6"/>
  <c r="DD73" i="6"/>
  <c r="DC73" i="6"/>
  <c r="DB73" i="6"/>
  <c r="DA73" i="6"/>
  <c r="CZ73" i="6"/>
  <c r="CY73" i="6"/>
  <c r="CX73" i="6"/>
  <c r="CW73" i="6"/>
  <c r="CV73" i="6"/>
  <c r="CU73" i="6"/>
  <c r="CT73" i="6"/>
  <c r="CS73" i="6"/>
  <c r="CR73" i="6"/>
  <c r="CQ73" i="6"/>
  <c r="CN73" i="6"/>
  <c r="BT73" i="6" s="1"/>
  <c r="BQ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W73" i="6"/>
  <c r="AC73" i="6"/>
  <c r="Z73" i="6"/>
  <c r="DI72" i="6"/>
  <c r="DH72" i="6"/>
  <c r="DG72" i="6"/>
  <c r="DE72" i="6"/>
  <c r="DD72" i="6"/>
  <c r="DC72" i="6"/>
  <c r="DB72" i="6"/>
  <c r="DA72" i="6"/>
  <c r="CZ72" i="6"/>
  <c r="CY72" i="6"/>
  <c r="CX72" i="6"/>
  <c r="CW72" i="6"/>
  <c r="CV72" i="6"/>
  <c r="CU72" i="6"/>
  <c r="CT72" i="6"/>
  <c r="CS72" i="6"/>
  <c r="CR72" i="6"/>
  <c r="CQ72" i="6"/>
  <c r="BY72" i="6"/>
  <c r="BT72" i="6" s="1"/>
  <c r="BR72" i="6"/>
  <c r="BQ72" i="6"/>
  <c r="BN72" i="6"/>
  <c r="BM72" i="6"/>
  <c r="BL72" i="6"/>
  <c r="BK72" i="6"/>
  <c r="BJ72" i="6"/>
  <c r="BI72" i="6"/>
  <c r="BH72" i="6"/>
  <c r="BG72" i="6"/>
  <c r="BF72" i="6"/>
  <c r="BE72" i="6"/>
  <c r="BD72" i="6"/>
  <c r="BC72" i="6"/>
  <c r="BB72" i="6"/>
  <c r="BA72" i="6"/>
  <c r="AZ72" i="6"/>
  <c r="AH72" i="6"/>
  <c r="AC72" i="6"/>
  <c r="G72" i="6"/>
  <c r="DI71" i="6"/>
  <c r="DH71" i="6"/>
  <c r="DG71" i="6"/>
  <c r="DE71" i="6"/>
  <c r="DD71" i="6"/>
  <c r="DC71" i="6"/>
  <c r="DB71" i="6"/>
  <c r="DA71" i="6"/>
  <c r="CZ71" i="6"/>
  <c r="CY71" i="6"/>
  <c r="CX71" i="6"/>
  <c r="CW71" i="6"/>
  <c r="CV71" i="6"/>
  <c r="CU71" i="6"/>
  <c r="CT71" i="6"/>
  <c r="CS71" i="6"/>
  <c r="CR71" i="6"/>
  <c r="CQ71" i="6"/>
  <c r="BT71" i="6"/>
  <c r="BR71" i="6"/>
  <c r="BQ71" i="6"/>
  <c r="BN71" i="6"/>
  <c r="BM71" i="6"/>
  <c r="BL71" i="6"/>
  <c r="BK71" i="6"/>
  <c r="BJ71" i="6"/>
  <c r="BI71" i="6"/>
  <c r="BH71" i="6"/>
  <c r="BG71" i="6"/>
  <c r="BF71" i="6"/>
  <c r="BE71" i="6"/>
  <c r="BD71" i="6"/>
  <c r="BB71" i="6"/>
  <c r="BA71" i="6"/>
  <c r="AZ71" i="6"/>
  <c r="AC71" i="6"/>
  <c r="K71" i="6"/>
  <c r="BC71" i="6" s="1"/>
  <c r="DI70" i="6"/>
  <c r="DH70" i="6"/>
  <c r="DG70" i="6"/>
  <c r="DE70" i="6"/>
  <c r="DD70" i="6"/>
  <c r="DC70" i="6"/>
  <c r="DB70" i="6"/>
  <c r="DA70" i="6"/>
  <c r="CZ70" i="6"/>
  <c r="CY70" i="6"/>
  <c r="CX70" i="6"/>
  <c r="CW70" i="6"/>
  <c r="CV70" i="6"/>
  <c r="CU70" i="6"/>
  <c r="CS70" i="6"/>
  <c r="CR70" i="6"/>
  <c r="CQ70" i="6"/>
  <c r="BY70" i="6"/>
  <c r="CT70" i="6" s="1"/>
  <c r="BT70" i="6"/>
  <c r="BR70" i="6"/>
  <c r="BQ70" i="6"/>
  <c r="BP70" i="6"/>
  <c r="BN70" i="6"/>
  <c r="BM70" i="6"/>
  <c r="BL70" i="6"/>
  <c r="BK70" i="6"/>
  <c r="BJ70" i="6"/>
  <c r="BI70" i="6"/>
  <c r="BH70" i="6"/>
  <c r="BG70" i="6"/>
  <c r="BF70" i="6"/>
  <c r="BE70" i="6"/>
  <c r="BD70" i="6"/>
  <c r="BB70" i="6"/>
  <c r="BA70" i="6"/>
  <c r="AZ70" i="6"/>
  <c r="AH70" i="6"/>
  <c r="BC70" i="6" s="1"/>
  <c r="AC70" i="6"/>
  <c r="G70" i="6"/>
  <c r="DI69" i="6"/>
  <c r="DH69" i="6"/>
  <c r="DG69" i="6"/>
  <c r="DE69" i="6"/>
  <c r="DD69" i="6"/>
  <c r="DC69" i="6"/>
  <c r="DB69" i="6"/>
  <c r="DA69" i="6"/>
  <c r="CZ69" i="6"/>
  <c r="CY69" i="6"/>
  <c r="CX69" i="6"/>
  <c r="CW69" i="6"/>
  <c r="CV69" i="6"/>
  <c r="CU69" i="6"/>
  <c r="CT69" i="6"/>
  <c r="CS69" i="6"/>
  <c r="CR69" i="6"/>
  <c r="CQ69" i="6"/>
  <c r="BT69" i="6"/>
  <c r="BR69" i="6"/>
  <c r="BQ69" i="6"/>
  <c r="BP69" i="6"/>
  <c r="BN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BA69" i="6"/>
  <c r="AZ69" i="6"/>
  <c r="AC69" i="6"/>
  <c r="G69" i="6"/>
  <c r="BS69" i="6" s="1"/>
  <c r="CO69" i="6" s="1"/>
  <c r="DH68" i="6"/>
  <c r="DG68" i="6"/>
  <c r="DE68" i="6"/>
  <c r="DD68" i="6"/>
  <c r="DC68" i="6"/>
  <c r="DB68" i="6"/>
  <c r="DA68" i="6"/>
  <c r="CZ68" i="6"/>
  <c r="CY68" i="6"/>
  <c r="CX68" i="6"/>
  <c r="CW68" i="6"/>
  <c r="CV68" i="6"/>
  <c r="CU68" i="6"/>
  <c r="CT68" i="6"/>
  <c r="CS68" i="6"/>
  <c r="CR68" i="6"/>
  <c r="CQ68" i="6"/>
  <c r="CN68" i="6"/>
  <c r="BT68" i="6" s="1"/>
  <c r="BQ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W68" i="6"/>
  <c r="AC68" i="6" s="1"/>
  <c r="Z68" i="6"/>
  <c r="DI68" i="6" s="1"/>
  <c r="G68" i="6"/>
  <c r="DI67" i="6"/>
  <c r="DH67" i="6"/>
  <c r="DG67" i="6"/>
  <c r="DE67" i="6"/>
  <c r="DD67" i="6"/>
  <c r="DC67" i="6"/>
  <c r="DB67" i="6"/>
  <c r="DA67" i="6"/>
  <c r="CZ67" i="6"/>
  <c r="CY67" i="6"/>
  <c r="CX67" i="6"/>
  <c r="CW67" i="6"/>
  <c r="CV67" i="6"/>
  <c r="CU67" i="6"/>
  <c r="CT67" i="6"/>
  <c r="CS67" i="6"/>
  <c r="CR67" i="6"/>
  <c r="CQ67" i="6"/>
  <c r="BT67" i="6"/>
  <c r="BR67" i="6"/>
  <c r="BQ67" i="6"/>
  <c r="BP67" i="6"/>
  <c r="BN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C67" i="6"/>
  <c r="G67" i="6"/>
  <c r="BS67" i="6" s="1"/>
  <c r="CO67" i="6" s="1"/>
  <c r="DH66" i="6"/>
  <c r="DG66" i="6"/>
  <c r="DE66" i="6"/>
  <c r="DD66" i="6"/>
  <c r="DC66" i="6"/>
  <c r="DB66" i="6"/>
  <c r="DA66" i="6"/>
  <c r="CZ66" i="6"/>
  <c r="CY66" i="6"/>
  <c r="CX66" i="6"/>
  <c r="CW66" i="6"/>
  <c r="CV66" i="6"/>
  <c r="CU66" i="6"/>
  <c r="CT66" i="6"/>
  <c r="CS66" i="6"/>
  <c r="CR66" i="6"/>
  <c r="CQ66" i="6"/>
  <c r="CN66" i="6"/>
  <c r="BQ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W66" i="6"/>
  <c r="G66" i="6"/>
  <c r="DH65" i="6"/>
  <c r="DG65" i="6"/>
  <c r="DE65" i="6"/>
  <c r="DD65" i="6"/>
  <c r="DC65" i="6"/>
  <c r="DB65" i="6"/>
  <c r="DA65" i="6"/>
  <c r="CZ65" i="6"/>
  <c r="CY65" i="6"/>
  <c r="CX65" i="6"/>
  <c r="CW65" i="6"/>
  <c r="CV65" i="6"/>
  <c r="CU65" i="6"/>
  <c r="CT65" i="6"/>
  <c r="CS65" i="6"/>
  <c r="CR65" i="6"/>
  <c r="CQ65" i="6"/>
  <c r="CN65" i="6"/>
  <c r="BT65" i="6"/>
  <c r="BQ65" i="6"/>
  <c r="BN65" i="6"/>
  <c r="BM65" i="6"/>
  <c r="BL65" i="6"/>
  <c r="BK65" i="6"/>
  <c r="BJ65" i="6"/>
  <c r="BI65" i="6"/>
  <c r="BH65" i="6"/>
  <c r="BG65" i="6"/>
  <c r="BF65" i="6"/>
  <c r="BE65" i="6"/>
  <c r="BD65" i="6"/>
  <c r="BC65" i="6"/>
  <c r="BB65" i="6"/>
  <c r="BA65" i="6"/>
  <c r="AZ65" i="6"/>
  <c r="AW65" i="6"/>
  <c r="AC65" i="6"/>
  <c r="Z65" i="6"/>
  <c r="DI64" i="6"/>
  <c r="DH64" i="6"/>
  <c r="DG64" i="6"/>
  <c r="DE64" i="6"/>
  <c r="DD64" i="6"/>
  <c r="DC64" i="6"/>
  <c r="DB64" i="6"/>
  <c r="CZ64" i="6"/>
  <c r="CY64" i="6"/>
  <c r="CX64" i="6"/>
  <c r="CW64" i="6"/>
  <c r="CV64" i="6"/>
  <c r="CU64" i="6"/>
  <c r="CS64" i="6"/>
  <c r="CR64" i="6"/>
  <c r="CQ64" i="6"/>
  <c r="BY64" i="6"/>
  <c r="CF64" i="6" s="1"/>
  <c r="BT64" i="6" s="1"/>
  <c r="BR64" i="6"/>
  <c r="BQ64" i="6"/>
  <c r="BN64" i="6"/>
  <c r="BM64" i="6"/>
  <c r="BL64" i="6"/>
  <c r="BK64" i="6"/>
  <c r="BJ64" i="6"/>
  <c r="BI64" i="6"/>
  <c r="BH64" i="6"/>
  <c r="BG64" i="6"/>
  <c r="BF64" i="6"/>
  <c r="BE64" i="6"/>
  <c r="BD64" i="6"/>
  <c r="BB64" i="6"/>
  <c r="BA64" i="6"/>
  <c r="AZ64" i="6"/>
  <c r="AO64" i="6"/>
  <c r="AO137" i="6" s="1"/>
  <c r="AH64" i="6"/>
  <c r="AC64" i="6"/>
  <c r="K64" i="6"/>
  <c r="CT64" i="6" s="1"/>
  <c r="DI63" i="6"/>
  <c r="DH63" i="6"/>
  <c r="DG63" i="6"/>
  <c r="DE63" i="6"/>
  <c r="DD63" i="6"/>
  <c r="DC63" i="6"/>
  <c r="DB63" i="6"/>
  <c r="DA63" i="6"/>
  <c r="CZ63" i="6"/>
  <c r="CY63" i="6"/>
  <c r="CX63" i="6"/>
  <c r="CW63" i="6"/>
  <c r="CV63" i="6"/>
  <c r="CU63" i="6"/>
  <c r="CS63" i="6"/>
  <c r="CR63" i="6"/>
  <c r="CQ63" i="6"/>
  <c r="BY63" i="6"/>
  <c r="BT63" i="6" s="1"/>
  <c r="BR63" i="6"/>
  <c r="BQ63" i="6"/>
  <c r="BN63" i="6"/>
  <c r="BM63" i="6"/>
  <c r="BL63" i="6"/>
  <c r="BK63" i="6"/>
  <c r="BJ63" i="6"/>
  <c r="BI63" i="6"/>
  <c r="BH63" i="6"/>
  <c r="BG63" i="6"/>
  <c r="BF63" i="6"/>
  <c r="BE63" i="6"/>
  <c r="BD63" i="6"/>
  <c r="BB63" i="6"/>
  <c r="BA63" i="6"/>
  <c r="AZ63" i="6"/>
  <c r="AH63" i="6"/>
  <c r="AC63" i="6"/>
  <c r="K63" i="6"/>
  <c r="BC63" i="6" s="1"/>
  <c r="G63" i="6"/>
  <c r="DI62" i="6"/>
  <c r="DH62" i="6"/>
  <c r="DG62" i="6"/>
  <c r="DE62" i="6"/>
  <c r="DD62" i="6"/>
  <c r="DC62" i="6"/>
  <c r="DA62" i="6"/>
  <c r="CZ62" i="6"/>
  <c r="CY62" i="6"/>
  <c r="CX62" i="6"/>
  <c r="CW62" i="6"/>
  <c r="CV62" i="6"/>
  <c r="CU62" i="6"/>
  <c r="CT62" i="6"/>
  <c r="CS62" i="6"/>
  <c r="CR62" i="6"/>
  <c r="CQ62" i="6"/>
  <c r="CG62" i="6"/>
  <c r="DB62" i="6" s="1"/>
  <c r="BR62" i="6"/>
  <c r="BQ62" i="6"/>
  <c r="BP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P62" i="6"/>
  <c r="AC62" i="6"/>
  <c r="G62" i="6"/>
  <c r="DI61" i="6"/>
  <c r="DH61" i="6"/>
  <c r="DG61" i="6"/>
  <c r="DE61" i="6"/>
  <c r="DD61" i="6"/>
  <c r="DC61" i="6"/>
  <c r="DB61" i="6"/>
  <c r="DA61" i="6"/>
  <c r="CZ61" i="6"/>
  <c r="CY61" i="6"/>
  <c r="CX61" i="6"/>
  <c r="CW61" i="6"/>
  <c r="CV61" i="6"/>
  <c r="CU61" i="6"/>
  <c r="CT61" i="6"/>
  <c r="CS61" i="6"/>
  <c r="CR61" i="6"/>
  <c r="CQ61" i="6"/>
  <c r="CN61" i="6"/>
  <c r="BT61" i="6"/>
  <c r="BQ61" i="6"/>
  <c r="BN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BA61" i="6"/>
  <c r="AZ61" i="6"/>
  <c r="AW61" i="6"/>
  <c r="AC61" i="6" s="1"/>
  <c r="G61" i="6"/>
  <c r="DI60" i="6"/>
  <c r="DH60" i="6"/>
  <c r="DG60" i="6"/>
  <c r="DE60" i="6"/>
  <c r="DD60" i="6"/>
  <c r="DC60" i="6"/>
  <c r="DB60" i="6"/>
  <c r="DA60" i="6"/>
  <c r="CZ60" i="6"/>
  <c r="CY60" i="6"/>
  <c r="CX60" i="6"/>
  <c r="CW60" i="6"/>
  <c r="CV60" i="6"/>
  <c r="CU60" i="6"/>
  <c r="CT60" i="6"/>
  <c r="CS60" i="6"/>
  <c r="CR60" i="6"/>
  <c r="CQ60" i="6"/>
  <c r="CN60" i="6"/>
  <c r="BT60" i="6" s="1"/>
  <c r="BQ60" i="6"/>
  <c r="BN60" i="6"/>
  <c r="BM60" i="6"/>
  <c r="BL60" i="6"/>
  <c r="BK60" i="6"/>
  <c r="BJ60" i="6"/>
  <c r="BI60" i="6"/>
  <c r="BH60" i="6"/>
  <c r="BG60" i="6"/>
  <c r="BF60" i="6"/>
  <c r="BE60" i="6"/>
  <c r="BD60" i="6"/>
  <c r="BC60" i="6"/>
  <c r="BB60" i="6"/>
  <c r="BA60" i="6"/>
  <c r="AZ60" i="6"/>
  <c r="AW60" i="6"/>
  <c r="Z60" i="6"/>
  <c r="G60" i="6" s="1"/>
  <c r="DH59" i="6"/>
  <c r="DG59" i="6"/>
  <c r="DE59" i="6"/>
  <c r="DD59" i="6"/>
  <c r="DC59" i="6"/>
  <c r="DB59" i="6"/>
  <c r="DA59" i="6"/>
  <c r="CZ59" i="6"/>
  <c r="CY59" i="6"/>
  <c r="CX59" i="6"/>
  <c r="CW59" i="6"/>
  <c r="CV59" i="6"/>
  <c r="CT59" i="6"/>
  <c r="CS59" i="6"/>
  <c r="CR59" i="6"/>
  <c r="CQ59" i="6"/>
  <c r="BZ59" i="6"/>
  <c r="BZ137" i="6" s="1"/>
  <c r="BQ59" i="6"/>
  <c r="BN59" i="6"/>
  <c r="BM59" i="6"/>
  <c r="BL59" i="6"/>
  <c r="BK59" i="6"/>
  <c r="BJ59" i="6"/>
  <c r="BI59" i="6"/>
  <c r="BH59" i="6"/>
  <c r="BG59" i="6"/>
  <c r="BF59" i="6"/>
  <c r="BE59" i="6"/>
  <c r="BC59" i="6"/>
  <c r="BB59" i="6"/>
  <c r="BA59" i="6"/>
  <c r="AZ59" i="6"/>
  <c r="AW59" i="6"/>
  <c r="AI59" i="6"/>
  <c r="Z59" i="6"/>
  <c r="L59" i="6"/>
  <c r="CL58" i="6"/>
  <c r="CK58" i="6"/>
  <c r="CK130" i="6" s="1"/>
  <c r="CJ58" i="6"/>
  <c r="CH58" i="6"/>
  <c r="CE58" i="6"/>
  <c r="CD58" i="6"/>
  <c r="CC58" i="6"/>
  <c r="CB58" i="6"/>
  <c r="CA58" i="6"/>
  <c r="BZ58" i="6"/>
  <c r="BY58" i="6"/>
  <c r="BX58" i="6"/>
  <c r="BV58" i="6"/>
  <c r="BU58" i="6"/>
  <c r="AU58" i="6"/>
  <c r="AT58" i="6"/>
  <c r="AS58" i="6"/>
  <c r="AQ58" i="6"/>
  <c r="AN58" i="6"/>
  <c r="AM58" i="6"/>
  <c r="AL58" i="6"/>
  <c r="AK58" i="6"/>
  <c r="AJ58" i="6"/>
  <c r="AH58" i="6"/>
  <c r="AG58" i="6"/>
  <c r="AE58" i="6"/>
  <c r="Y58" i="6"/>
  <c r="X58" i="6"/>
  <c r="W58" i="6"/>
  <c r="V58" i="6"/>
  <c r="T58" i="6"/>
  <c r="S58" i="6"/>
  <c r="Q58" i="6"/>
  <c r="P58" i="6"/>
  <c r="O58" i="6"/>
  <c r="N58" i="6"/>
  <c r="M58" i="6"/>
  <c r="K58" i="6"/>
  <c r="J58" i="6"/>
  <c r="H58" i="6"/>
  <c r="DH57" i="6"/>
  <c r="DG57" i="6"/>
  <c r="DE57" i="6"/>
  <c r="DD57" i="6"/>
  <c r="DC57" i="6"/>
  <c r="DB57" i="6"/>
  <c r="DA57" i="6"/>
  <c r="CZ57" i="6"/>
  <c r="CY57" i="6"/>
  <c r="CX57" i="6"/>
  <c r="CW57" i="6"/>
  <c r="CV57" i="6"/>
  <c r="CU57" i="6"/>
  <c r="CT57" i="6"/>
  <c r="CS57" i="6"/>
  <c r="CR57" i="6"/>
  <c r="CQ57" i="6"/>
  <c r="CN57" i="6"/>
  <c r="DI57" i="6" s="1"/>
  <c r="BR57" i="6"/>
  <c r="BQ57" i="6"/>
  <c r="BN57" i="6"/>
  <c r="BM57" i="6"/>
  <c r="BL57" i="6"/>
  <c r="BK57" i="6"/>
  <c r="BJ57" i="6"/>
  <c r="BI57" i="6"/>
  <c r="BH57" i="6"/>
  <c r="BG57" i="6"/>
  <c r="BF57" i="6"/>
  <c r="BE57" i="6"/>
  <c r="BD57" i="6"/>
  <c r="BC57" i="6"/>
  <c r="BB57" i="6"/>
  <c r="BA57" i="6"/>
  <c r="AZ57" i="6"/>
  <c r="AW57" i="6"/>
  <c r="AC57" i="6" s="1"/>
  <c r="Z57" i="6"/>
  <c r="G57" i="6" s="1"/>
  <c r="DI56" i="6"/>
  <c r="DH56" i="6"/>
  <c r="DG56" i="6"/>
  <c r="DE56" i="6"/>
  <c r="DC56" i="6"/>
  <c r="DB56" i="6"/>
  <c r="DA56" i="6"/>
  <c r="CZ56" i="6"/>
  <c r="CY56" i="6"/>
  <c r="CX56" i="6"/>
  <c r="CW56" i="6"/>
  <c r="CV56" i="6"/>
  <c r="CT56" i="6"/>
  <c r="CS56" i="6"/>
  <c r="CR56" i="6"/>
  <c r="CQ56" i="6"/>
  <c r="CI56" i="6"/>
  <c r="DD56" i="6" s="1"/>
  <c r="BT56" i="6"/>
  <c r="BR56" i="6"/>
  <c r="BQ56" i="6"/>
  <c r="BN56" i="6"/>
  <c r="BL56" i="6"/>
  <c r="BK56" i="6"/>
  <c r="BJ56" i="6"/>
  <c r="BI56" i="6"/>
  <c r="BH56" i="6"/>
  <c r="BG56" i="6"/>
  <c r="BF56" i="6"/>
  <c r="BE56" i="6"/>
  <c r="BC56" i="6"/>
  <c r="BB56" i="6"/>
  <c r="BA56" i="6"/>
  <c r="AZ56" i="6"/>
  <c r="AR56" i="6"/>
  <c r="BM56" i="6" s="1"/>
  <c r="AI56" i="6"/>
  <c r="AI58" i="6" s="1"/>
  <c r="L56" i="6"/>
  <c r="DI55" i="6"/>
  <c r="DH55" i="6"/>
  <c r="DG55" i="6"/>
  <c r="DE55" i="6"/>
  <c r="DD55" i="6"/>
  <c r="DC55" i="6"/>
  <c r="DB55" i="6"/>
  <c r="DA55" i="6"/>
  <c r="CZ55" i="6"/>
  <c r="CY55" i="6"/>
  <c r="CX55" i="6"/>
  <c r="CW55" i="6"/>
  <c r="CV55" i="6"/>
  <c r="CU55" i="6"/>
  <c r="CT55" i="6"/>
  <c r="CS55" i="6"/>
  <c r="CR55" i="6"/>
  <c r="CQ55" i="6"/>
  <c r="BT55" i="6"/>
  <c r="BR55" i="6"/>
  <c r="BQ55" i="6"/>
  <c r="BN55" i="6"/>
  <c r="BM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Z55" i="6"/>
  <c r="AR55" i="6"/>
  <c r="AC55" i="6" s="1"/>
  <c r="G55" i="6"/>
  <c r="BS55" i="6" s="1"/>
  <c r="CO55" i="6" s="1"/>
  <c r="DI54" i="6"/>
  <c r="DH54" i="6"/>
  <c r="DG54" i="6"/>
  <c r="DE54" i="6"/>
  <c r="DC54" i="6"/>
  <c r="DB54" i="6"/>
  <c r="DA54" i="6"/>
  <c r="CZ54" i="6"/>
  <c r="CY54" i="6"/>
  <c r="CX54" i="6"/>
  <c r="CW54" i="6"/>
  <c r="CV54" i="6"/>
  <c r="CU54" i="6"/>
  <c r="CT54" i="6"/>
  <c r="CS54" i="6"/>
  <c r="CQ54" i="6"/>
  <c r="CI54" i="6"/>
  <c r="DD54" i="6" s="1"/>
  <c r="BW54" i="6"/>
  <c r="BR54" i="6"/>
  <c r="BQ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AZ54" i="6"/>
  <c r="AF54" i="6"/>
  <c r="AC54" i="6" s="1"/>
  <c r="I54" i="6"/>
  <c r="DI53" i="6"/>
  <c r="DH53" i="6"/>
  <c r="DG53" i="6"/>
  <c r="DE53" i="6"/>
  <c r="DD53" i="6"/>
  <c r="DC53" i="6"/>
  <c r="DB53" i="6"/>
  <c r="DA53" i="6"/>
  <c r="CZ53" i="6"/>
  <c r="CY53" i="6"/>
  <c r="CX53" i="6"/>
  <c r="CW53" i="6"/>
  <c r="CV53" i="6"/>
  <c r="CU53" i="6"/>
  <c r="CT53" i="6"/>
  <c r="CS53" i="6"/>
  <c r="CR53" i="6"/>
  <c r="CQ53" i="6"/>
  <c r="CI53" i="6"/>
  <c r="BT53" i="6"/>
  <c r="BR53" i="6"/>
  <c r="BQ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C53" i="6"/>
  <c r="G53" i="6"/>
  <c r="DH52" i="6"/>
  <c r="DG52" i="6"/>
  <c r="DE52" i="6"/>
  <c r="DD52" i="6"/>
  <c r="DC52" i="6"/>
  <c r="DB52" i="6"/>
  <c r="DA52" i="6"/>
  <c r="CZ52" i="6"/>
  <c r="CY52" i="6"/>
  <c r="CX52" i="6"/>
  <c r="CW52" i="6"/>
  <c r="CV52" i="6"/>
  <c r="CU52" i="6"/>
  <c r="CT52" i="6"/>
  <c r="CS52" i="6"/>
  <c r="CR52" i="6"/>
  <c r="CQ52" i="6"/>
  <c r="BW52" i="6"/>
  <c r="BT52" i="6"/>
  <c r="BQ52" i="6"/>
  <c r="BN52" i="6"/>
  <c r="BM52" i="6"/>
  <c r="BL52" i="6"/>
  <c r="BK52" i="6"/>
  <c r="BJ52" i="6"/>
  <c r="BI52" i="6"/>
  <c r="BH52" i="6"/>
  <c r="BG52" i="6"/>
  <c r="BF52" i="6"/>
  <c r="BE52" i="6"/>
  <c r="BD52" i="6"/>
  <c r="BC52" i="6"/>
  <c r="BB52" i="6"/>
  <c r="BA52" i="6"/>
  <c r="AZ52" i="6"/>
  <c r="AW52" i="6"/>
  <c r="AC52" i="6"/>
  <c r="Z52" i="6"/>
  <c r="G52" i="6"/>
  <c r="DI51" i="6"/>
  <c r="DH51" i="6"/>
  <c r="DG51" i="6"/>
  <c r="DE51" i="6"/>
  <c r="DD51" i="6"/>
  <c r="DC51" i="6"/>
  <c r="DB51" i="6"/>
  <c r="DA51" i="6"/>
  <c r="CZ51" i="6"/>
  <c r="CY51" i="6"/>
  <c r="CX51" i="6"/>
  <c r="CW51" i="6"/>
  <c r="CV51" i="6"/>
  <c r="CU51" i="6"/>
  <c r="CT51" i="6"/>
  <c r="CS51" i="6"/>
  <c r="CR51" i="6"/>
  <c r="CQ51" i="6"/>
  <c r="CN51" i="6"/>
  <c r="BT51" i="6"/>
  <c r="BQ51" i="6"/>
  <c r="BN51" i="6"/>
  <c r="BM51" i="6"/>
  <c r="BK51" i="6"/>
  <c r="BJ51" i="6"/>
  <c r="BI51" i="6"/>
  <c r="BH51" i="6"/>
  <c r="BG51" i="6"/>
  <c r="BF51" i="6"/>
  <c r="BE51" i="6"/>
  <c r="BD51" i="6"/>
  <c r="BC51" i="6"/>
  <c r="BB51" i="6"/>
  <c r="BA51" i="6"/>
  <c r="AZ51" i="6"/>
  <c r="AW51" i="6"/>
  <c r="AC51" i="6" s="1"/>
  <c r="G51" i="6"/>
  <c r="DI50" i="6"/>
  <c r="DH50" i="6"/>
  <c r="DG50" i="6"/>
  <c r="DE50" i="6"/>
  <c r="DC50" i="6"/>
  <c r="DB50" i="6"/>
  <c r="DA50" i="6"/>
  <c r="CZ50" i="6"/>
  <c r="CY50" i="6"/>
  <c r="CX50" i="6"/>
  <c r="CW50" i="6"/>
  <c r="CV50" i="6"/>
  <c r="CU50" i="6"/>
  <c r="CT50" i="6"/>
  <c r="CS50" i="6"/>
  <c r="CR50" i="6"/>
  <c r="CQ50" i="6"/>
  <c r="CI50" i="6"/>
  <c r="BT50" i="6" s="1"/>
  <c r="BR50" i="6"/>
  <c r="BQ50" i="6"/>
  <c r="BN50" i="6"/>
  <c r="BM50" i="6"/>
  <c r="BL50" i="6"/>
  <c r="BK50" i="6"/>
  <c r="BJ50" i="6"/>
  <c r="BI50" i="6"/>
  <c r="BH50" i="6"/>
  <c r="BG50" i="6"/>
  <c r="BF50" i="6"/>
  <c r="BE50" i="6"/>
  <c r="BD50" i="6"/>
  <c r="BC50" i="6"/>
  <c r="BB50" i="6"/>
  <c r="AZ50" i="6"/>
  <c r="AR50" i="6"/>
  <c r="AF50" i="6"/>
  <c r="U50" i="6"/>
  <c r="I50" i="6"/>
  <c r="G50" i="6"/>
  <c r="DI49" i="6"/>
  <c r="DH49" i="6"/>
  <c r="DG49" i="6"/>
  <c r="DE49" i="6"/>
  <c r="DD49" i="6"/>
  <c r="DC49" i="6"/>
  <c r="DB49" i="6"/>
  <c r="DA49" i="6"/>
  <c r="CZ49" i="6"/>
  <c r="CY49" i="6"/>
  <c r="CX49" i="6"/>
  <c r="CW49" i="6"/>
  <c r="CV49" i="6"/>
  <c r="CU49" i="6"/>
  <c r="CT49" i="6"/>
  <c r="CS49" i="6"/>
  <c r="CQ49" i="6"/>
  <c r="BW49" i="6"/>
  <c r="BR49" i="6"/>
  <c r="BQ49" i="6"/>
  <c r="BN49" i="6"/>
  <c r="BM49" i="6"/>
  <c r="BK49" i="6"/>
  <c r="BJ49" i="6"/>
  <c r="BI49" i="6"/>
  <c r="BH49" i="6"/>
  <c r="BG49" i="6"/>
  <c r="BF49" i="6"/>
  <c r="BE49" i="6"/>
  <c r="BD49" i="6"/>
  <c r="BC49" i="6"/>
  <c r="BB49" i="6"/>
  <c r="AZ49" i="6"/>
  <c r="AF49" i="6"/>
  <c r="BA49" i="6" s="1"/>
  <c r="G49" i="6"/>
  <c r="DI48" i="6"/>
  <c r="DG48" i="6"/>
  <c r="DE48" i="6"/>
  <c r="DD48" i="6"/>
  <c r="DC48" i="6"/>
  <c r="DB48" i="6"/>
  <c r="DA48" i="6"/>
  <c r="CZ48" i="6"/>
  <c r="CY48" i="6"/>
  <c r="CX48" i="6"/>
  <c r="CW48" i="6"/>
  <c r="CV48" i="6"/>
  <c r="CU48" i="6"/>
  <c r="CT48" i="6"/>
  <c r="CS48" i="6"/>
  <c r="CQ48" i="6"/>
  <c r="CM48" i="6"/>
  <c r="DH48" i="6" s="1"/>
  <c r="BW48" i="6"/>
  <c r="BR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AZ48" i="6"/>
  <c r="AV48" i="6"/>
  <c r="BQ48" i="6" s="1"/>
  <c r="AF48" i="6"/>
  <c r="G48" i="6"/>
  <c r="DH47" i="6"/>
  <c r="DG47" i="6"/>
  <c r="DE47" i="6"/>
  <c r="DC47" i="6"/>
  <c r="DB47" i="6"/>
  <c r="DA47" i="6"/>
  <c r="CZ47" i="6"/>
  <c r="CY47" i="6"/>
  <c r="CX47" i="6"/>
  <c r="CW47" i="6"/>
  <c r="CV47" i="6"/>
  <c r="CU47" i="6"/>
  <c r="CT47" i="6"/>
  <c r="CS47" i="6"/>
  <c r="CR47" i="6"/>
  <c r="CQ47" i="6"/>
  <c r="CI47" i="6"/>
  <c r="BT47" i="6" s="1"/>
  <c r="BS47" i="6" s="1"/>
  <c r="CO47" i="6" s="1"/>
  <c r="BR47" i="6"/>
  <c r="BQ47" i="6"/>
  <c r="BN47" i="6"/>
  <c r="BK47" i="6"/>
  <c r="BJ47" i="6"/>
  <c r="BI47" i="6"/>
  <c r="BH47" i="6"/>
  <c r="BG47" i="6"/>
  <c r="BF47" i="6"/>
  <c r="BE47" i="6"/>
  <c r="BD47" i="6"/>
  <c r="BC47" i="6"/>
  <c r="BB47" i="6"/>
  <c r="BA47" i="6"/>
  <c r="AZ47" i="6"/>
  <c r="AR47" i="6"/>
  <c r="BM47" i="6" s="1"/>
  <c r="AC47" i="6"/>
  <c r="Z47" i="6"/>
  <c r="DI47" i="6" s="1"/>
  <c r="G47" i="6"/>
  <c r="DI46" i="6"/>
  <c r="DH46" i="6"/>
  <c r="DG46" i="6"/>
  <c r="DE46" i="6"/>
  <c r="DD46" i="6"/>
  <c r="DC46" i="6"/>
  <c r="DB46" i="6"/>
  <c r="DA46" i="6"/>
  <c r="CZ46" i="6"/>
  <c r="CY46" i="6"/>
  <c r="CX46" i="6"/>
  <c r="CW46" i="6"/>
  <c r="CV46" i="6"/>
  <c r="CU46" i="6"/>
  <c r="CT46" i="6"/>
  <c r="CS46" i="6"/>
  <c r="CR46" i="6"/>
  <c r="CQ46" i="6"/>
  <c r="BT46" i="6"/>
  <c r="BS46" i="6"/>
  <c r="CO46" i="6" s="1"/>
  <c r="BR46" i="6"/>
  <c r="BQ46" i="6"/>
  <c r="BN46" i="6"/>
  <c r="BM46" i="6"/>
  <c r="BK46" i="6"/>
  <c r="BJ46" i="6"/>
  <c r="BI46" i="6"/>
  <c r="BH46" i="6"/>
  <c r="BG46" i="6"/>
  <c r="BF46" i="6"/>
  <c r="BE46" i="6"/>
  <c r="BD46" i="6"/>
  <c r="BC46" i="6"/>
  <c r="BB46" i="6"/>
  <c r="BA46" i="6"/>
  <c r="AZ46" i="6"/>
  <c r="AY46" i="6" s="1"/>
  <c r="AC46" i="6"/>
  <c r="AB46" i="6"/>
  <c r="AX46" i="6" s="1"/>
  <c r="G46" i="6"/>
  <c r="DI45" i="6"/>
  <c r="DH45" i="6"/>
  <c r="DG45" i="6"/>
  <c r="DE45" i="6"/>
  <c r="DC45" i="6"/>
  <c r="DB45" i="6"/>
  <c r="DA45" i="6"/>
  <c r="CZ45" i="6"/>
  <c r="CY45" i="6"/>
  <c r="CX45" i="6"/>
  <c r="CW45" i="6"/>
  <c r="CV45" i="6"/>
  <c r="CU45" i="6"/>
  <c r="CT45" i="6"/>
  <c r="CS45" i="6"/>
  <c r="CR45" i="6"/>
  <c r="CQ45" i="6"/>
  <c r="CI45" i="6"/>
  <c r="DD45" i="6" s="1"/>
  <c r="BT45" i="6"/>
  <c r="BS45" i="6"/>
  <c r="CO45" i="6" s="1"/>
  <c r="BR45" i="6"/>
  <c r="BQ45" i="6"/>
  <c r="BN45" i="6"/>
  <c r="BL45" i="6"/>
  <c r="BK45" i="6"/>
  <c r="BJ45" i="6"/>
  <c r="BI45" i="6"/>
  <c r="BH45" i="6"/>
  <c r="BG45" i="6"/>
  <c r="BF45" i="6"/>
  <c r="BE45" i="6"/>
  <c r="BD45" i="6"/>
  <c r="BC45" i="6"/>
  <c r="BB45" i="6"/>
  <c r="BA45" i="6"/>
  <c r="AZ45" i="6"/>
  <c r="AR45" i="6"/>
  <c r="AC45" i="6" s="1"/>
  <c r="G45" i="6"/>
  <c r="DI44" i="6"/>
  <c r="DH44" i="6"/>
  <c r="DG44" i="6"/>
  <c r="DE44" i="6"/>
  <c r="DD44" i="6"/>
  <c r="DC44" i="6"/>
  <c r="DB44" i="6"/>
  <c r="DA44" i="6"/>
  <c r="CZ44" i="6"/>
  <c r="CY44" i="6"/>
  <c r="CX44" i="6"/>
  <c r="CW44" i="6"/>
  <c r="CV44" i="6"/>
  <c r="CU44" i="6"/>
  <c r="CT44" i="6"/>
  <c r="CS44" i="6"/>
  <c r="CR44" i="6"/>
  <c r="CQ44" i="6"/>
  <c r="CI44" i="6"/>
  <c r="BT44" i="6" s="1"/>
  <c r="BR44" i="6"/>
  <c r="BQ44" i="6"/>
  <c r="BP44" i="6"/>
  <c r="BN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R44" i="6"/>
  <c r="BM44" i="6" s="1"/>
  <c r="AC44" i="6"/>
  <c r="AB44" i="6" s="1"/>
  <c r="AX44" i="6" s="1"/>
  <c r="G44" i="6"/>
  <c r="DI43" i="6"/>
  <c r="DH43" i="6"/>
  <c r="DG43" i="6"/>
  <c r="DE43" i="6"/>
  <c r="DC43" i="6"/>
  <c r="DB43" i="6"/>
  <c r="DA43" i="6"/>
  <c r="CZ43" i="6"/>
  <c r="CY43" i="6"/>
  <c r="CX43" i="6"/>
  <c r="CW43" i="6"/>
  <c r="CV43" i="6"/>
  <c r="CU43" i="6"/>
  <c r="CT43" i="6"/>
  <c r="CS43" i="6"/>
  <c r="CR43" i="6"/>
  <c r="CQ43" i="6"/>
  <c r="CI43" i="6"/>
  <c r="BT43" i="6" s="1"/>
  <c r="BR43" i="6"/>
  <c r="BQ43" i="6"/>
  <c r="BN43" i="6"/>
  <c r="BK43" i="6"/>
  <c r="BJ43" i="6"/>
  <c r="BI43" i="6"/>
  <c r="BH43" i="6"/>
  <c r="BG43" i="6"/>
  <c r="BF43" i="6"/>
  <c r="BE43" i="6"/>
  <c r="BD43" i="6"/>
  <c r="BC43" i="6"/>
  <c r="BB43" i="6"/>
  <c r="BA43" i="6"/>
  <c r="AZ43" i="6"/>
  <c r="AR43" i="6"/>
  <c r="AC43" i="6" s="1"/>
  <c r="U43" i="6"/>
  <c r="G43" i="6"/>
  <c r="DI42" i="6"/>
  <c r="DH42" i="6"/>
  <c r="DG42" i="6"/>
  <c r="DE42" i="6"/>
  <c r="DC42" i="6"/>
  <c r="DB42" i="6"/>
  <c r="DA42" i="6"/>
  <c r="CZ42" i="6"/>
  <c r="CY42" i="6"/>
  <c r="CX42" i="6"/>
  <c r="CW42" i="6"/>
  <c r="CV42" i="6"/>
  <c r="CU42" i="6"/>
  <c r="CT42" i="6"/>
  <c r="CS42" i="6"/>
  <c r="CR42" i="6"/>
  <c r="CQ42" i="6"/>
  <c r="CI42" i="6"/>
  <c r="BT42" i="6" s="1"/>
  <c r="BR42" i="6"/>
  <c r="BQ42" i="6"/>
  <c r="BP42" i="6"/>
  <c r="BN42" i="6"/>
  <c r="BM42" i="6"/>
  <c r="BL42" i="6"/>
  <c r="BK42" i="6"/>
  <c r="BJ42" i="6"/>
  <c r="BI42" i="6"/>
  <c r="BH42" i="6"/>
  <c r="BG42" i="6"/>
  <c r="BF42" i="6"/>
  <c r="BE42" i="6"/>
  <c r="BD42" i="6"/>
  <c r="BC42" i="6"/>
  <c r="BB42" i="6"/>
  <c r="BA42" i="6"/>
  <c r="AZ42" i="6"/>
  <c r="AR42" i="6"/>
  <c r="AC42" i="6" s="1"/>
  <c r="U42" i="6"/>
  <c r="DI41" i="6"/>
  <c r="DH41" i="6"/>
  <c r="DG41" i="6"/>
  <c r="DE41" i="6"/>
  <c r="DD41" i="6"/>
  <c r="DC41" i="6"/>
  <c r="DB41" i="6"/>
  <c r="CZ41" i="6"/>
  <c r="CY41" i="6"/>
  <c r="CX41" i="6"/>
  <c r="CW41" i="6"/>
  <c r="CV41" i="6"/>
  <c r="CU41" i="6"/>
  <c r="CT41" i="6"/>
  <c r="CS41" i="6"/>
  <c r="CR41" i="6"/>
  <c r="CQ41" i="6"/>
  <c r="CF41" i="6"/>
  <c r="CF135" i="6" s="1"/>
  <c r="BT41" i="6"/>
  <c r="BR41" i="6"/>
  <c r="BQ41" i="6"/>
  <c r="BP41" i="6"/>
  <c r="BN41" i="6"/>
  <c r="BM41" i="6"/>
  <c r="BL41" i="6"/>
  <c r="BK41" i="6"/>
  <c r="BI41" i="6"/>
  <c r="BH41" i="6"/>
  <c r="BG41" i="6"/>
  <c r="BF41" i="6"/>
  <c r="BE41" i="6"/>
  <c r="BD41" i="6"/>
  <c r="BC41" i="6"/>
  <c r="BB41" i="6"/>
  <c r="BA41" i="6"/>
  <c r="AZ41" i="6"/>
  <c r="AO41" i="6"/>
  <c r="AO58" i="6" s="1"/>
  <c r="R41" i="6"/>
  <c r="DH40" i="6"/>
  <c r="DG40" i="6"/>
  <c r="DE40" i="6"/>
  <c r="DD40" i="6"/>
  <c r="DC40" i="6"/>
  <c r="DB40" i="6"/>
  <c r="DA40" i="6"/>
  <c r="CZ40" i="6"/>
  <c r="CY40" i="6"/>
  <c r="CX40" i="6"/>
  <c r="CW40" i="6"/>
  <c r="CV40" i="6"/>
  <c r="CU40" i="6"/>
  <c r="CT40" i="6"/>
  <c r="CS40" i="6"/>
  <c r="CR40" i="6"/>
  <c r="CQ40" i="6"/>
  <c r="BT40" i="6"/>
  <c r="BQ40" i="6"/>
  <c r="BN40" i="6"/>
  <c r="BM40" i="6"/>
  <c r="BL40" i="6"/>
  <c r="BK40" i="6"/>
  <c r="BJ40" i="6"/>
  <c r="BI40" i="6"/>
  <c r="BH40" i="6"/>
  <c r="BG40" i="6"/>
  <c r="BF40" i="6"/>
  <c r="BE40" i="6"/>
  <c r="BD40" i="6"/>
  <c r="BC40" i="6"/>
  <c r="BB40" i="6"/>
  <c r="BA40" i="6"/>
  <c r="AZ40" i="6"/>
  <c r="AC40" i="6"/>
  <c r="Z40" i="6"/>
  <c r="BR40" i="6" s="1"/>
  <c r="DI39" i="6"/>
  <c r="DH39" i="6"/>
  <c r="DG39" i="6"/>
  <c r="DE39" i="6"/>
  <c r="DD39" i="6"/>
  <c r="DC39" i="6"/>
  <c r="DB39" i="6"/>
  <c r="DA39" i="6"/>
  <c r="CZ39" i="6"/>
  <c r="CY39" i="6"/>
  <c r="CX39" i="6"/>
  <c r="CW39" i="6"/>
  <c r="CV39" i="6"/>
  <c r="CU39" i="6"/>
  <c r="CT39" i="6"/>
  <c r="CS39" i="6"/>
  <c r="CR39" i="6"/>
  <c r="CQ39" i="6"/>
  <c r="CM39" i="6"/>
  <c r="CM135" i="6" s="1"/>
  <c r="CG39" i="6"/>
  <c r="BT39" i="6" s="1"/>
  <c r="BS39" i="6" s="1"/>
  <c r="CO39" i="6" s="1"/>
  <c r="BR39" i="6"/>
  <c r="BN39" i="6"/>
  <c r="BM39" i="6"/>
  <c r="BL39" i="6"/>
  <c r="BJ39" i="6"/>
  <c r="BI39" i="6"/>
  <c r="BH39" i="6"/>
  <c r="BG39" i="6"/>
  <c r="BF39" i="6"/>
  <c r="BE39" i="6"/>
  <c r="BD39" i="6"/>
  <c r="BC39" i="6"/>
  <c r="BB39" i="6"/>
  <c r="BA39" i="6"/>
  <c r="AZ39" i="6"/>
  <c r="AV39" i="6"/>
  <c r="AP39" i="6"/>
  <c r="BK39" i="6" s="1"/>
  <c r="Y39" i="6"/>
  <c r="Y135" i="6" s="1"/>
  <c r="G39" i="6"/>
  <c r="DH38" i="6"/>
  <c r="DG38" i="6"/>
  <c r="DE38" i="6"/>
  <c r="DC38" i="6"/>
  <c r="DA38" i="6"/>
  <c r="CZ38" i="6"/>
  <c r="CY38" i="6"/>
  <c r="CX38" i="6"/>
  <c r="CW38" i="6"/>
  <c r="CV38" i="6"/>
  <c r="CU38" i="6"/>
  <c r="CT38" i="6"/>
  <c r="CS38" i="6"/>
  <c r="CR38" i="6"/>
  <c r="CQ38" i="6"/>
  <c r="CN38" i="6"/>
  <c r="CI38" i="6" s="1"/>
  <c r="DD38" i="6" s="1"/>
  <c r="CG38" i="6"/>
  <c r="DB38" i="6" s="1"/>
  <c r="BQ38" i="6"/>
  <c r="BN38" i="6"/>
  <c r="BL38" i="6"/>
  <c r="BJ38" i="6"/>
  <c r="BI38" i="6"/>
  <c r="BH38" i="6"/>
  <c r="BG38" i="6"/>
  <c r="BF38" i="6"/>
  <c r="BE38" i="6"/>
  <c r="BD38" i="6"/>
  <c r="BC38" i="6"/>
  <c r="BB38" i="6"/>
  <c r="BA38" i="6"/>
  <c r="AZ38" i="6"/>
  <c r="AW38" i="6"/>
  <c r="AR38" i="6"/>
  <c r="BM38" i="6" s="1"/>
  <c r="AP38" i="6"/>
  <c r="BK38" i="6" s="1"/>
  <c r="Z38" i="6"/>
  <c r="DI37" i="6"/>
  <c r="DH37" i="6"/>
  <c r="DG37" i="6"/>
  <c r="DE37" i="6"/>
  <c r="DD37" i="6"/>
  <c r="DC37" i="6"/>
  <c r="DB37" i="6"/>
  <c r="DA37" i="6"/>
  <c r="CZ37" i="6"/>
  <c r="CY37" i="6"/>
  <c r="CX37" i="6"/>
  <c r="CW37" i="6"/>
  <c r="CV37" i="6"/>
  <c r="CU37" i="6"/>
  <c r="CT37" i="6"/>
  <c r="CS37" i="6"/>
  <c r="CR37" i="6"/>
  <c r="CQ37" i="6"/>
  <c r="CG37" i="6"/>
  <c r="BT37" i="6"/>
  <c r="BR37" i="6"/>
  <c r="BQ37" i="6"/>
  <c r="BN37" i="6"/>
  <c r="BM37" i="6"/>
  <c r="BL37" i="6"/>
  <c r="BJ37" i="6"/>
  <c r="BI37" i="6"/>
  <c r="BH37" i="6"/>
  <c r="BG37" i="6"/>
  <c r="BF37" i="6"/>
  <c r="BE37" i="6"/>
  <c r="BD37" i="6"/>
  <c r="BC37" i="6"/>
  <c r="BB37" i="6"/>
  <c r="BA37" i="6"/>
  <c r="AZ37" i="6"/>
  <c r="AP37" i="6"/>
  <c r="G37" i="6"/>
  <c r="DI36" i="6"/>
  <c r="DH36" i="6"/>
  <c r="DG36" i="6"/>
  <c r="DE36" i="6"/>
  <c r="DC36" i="6"/>
  <c r="DB36" i="6"/>
  <c r="DA36" i="6"/>
  <c r="CZ36" i="6"/>
  <c r="CY36" i="6"/>
  <c r="CX36" i="6"/>
  <c r="CW36" i="6"/>
  <c r="CV36" i="6"/>
  <c r="CU36" i="6"/>
  <c r="CT36" i="6"/>
  <c r="CS36" i="6"/>
  <c r="CR36" i="6"/>
  <c r="CQ36" i="6"/>
  <c r="CI36" i="6"/>
  <c r="BT36" i="6" s="1"/>
  <c r="BR36" i="6"/>
  <c r="BQ36" i="6"/>
  <c r="BP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Z36" i="6"/>
  <c r="AR36" i="6"/>
  <c r="AC36" i="6" s="1"/>
  <c r="G36" i="6"/>
  <c r="DI35" i="6"/>
  <c r="DH35" i="6"/>
  <c r="DG35" i="6"/>
  <c r="DE35" i="6"/>
  <c r="DC35" i="6"/>
  <c r="DB35" i="6"/>
  <c r="DA35" i="6"/>
  <c r="CZ35" i="6"/>
  <c r="CY35" i="6"/>
  <c r="CX35" i="6"/>
  <c r="CW35" i="6"/>
  <c r="CV35" i="6"/>
  <c r="CU35" i="6"/>
  <c r="CT35" i="6"/>
  <c r="CS35" i="6"/>
  <c r="CR35" i="6"/>
  <c r="CQ35" i="6"/>
  <c r="CI35" i="6"/>
  <c r="BT35" i="6" s="1"/>
  <c r="BS35" i="6" s="1"/>
  <c r="CO35" i="6" s="1"/>
  <c r="BR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C35" i="6"/>
  <c r="AB35" i="6" s="1"/>
  <c r="AX35" i="6" s="1"/>
  <c r="G35" i="6"/>
  <c r="DI34" i="6"/>
  <c r="DH34" i="6"/>
  <c r="DG34" i="6"/>
  <c r="DE34" i="6"/>
  <c r="DC34" i="6"/>
  <c r="DB34" i="6"/>
  <c r="DA34" i="6"/>
  <c r="CZ34" i="6"/>
  <c r="CY34" i="6"/>
  <c r="CX34" i="6"/>
  <c r="CW34" i="6"/>
  <c r="CV34" i="6"/>
  <c r="CU34" i="6"/>
  <c r="CT34" i="6"/>
  <c r="CS34" i="6"/>
  <c r="CR34" i="6"/>
  <c r="CQ34" i="6"/>
  <c r="CI34" i="6"/>
  <c r="BT34" i="6" s="1"/>
  <c r="BS34" i="6" s="1"/>
  <c r="CO34" i="6" s="1"/>
  <c r="BR34" i="6"/>
  <c r="BN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R34" i="6"/>
  <c r="BM34" i="6" s="1"/>
  <c r="AC34" i="6"/>
  <c r="AB34" i="6" s="1"/>
  <c r="AX34" i="6" s="1"/>
  <c r="G34" i="6"/>
  <c r="DI33" i="6"/>
  <c r="DH33" i="6"/>
  <c r="DG33" i="6"/>
  <c r="DE33" i="6"/>
  <c r="DC33" i="6"/>
  <c r="DB33" i="6"/>
  <c r="DA33" i="6"/>
  <c r="CZ33" i="6"/>
  <c r="CY33" i="6"/>
  <c r="CX33" i="6"/>
  <c r="CW33" i="6"/>
  <c r="CV33" i="6"/>
  <c r="CU33" i="6"/>
  <c r="CT33" i="6"/>
  <c r="CS33" i="6"/>
  <c r="CR33" i="6"/>
  <c r="CQ33" i="6"/>
  <c r="CI33" i="6"/>
  <c r="DD33" i="6" s="1"/>
  <c r="BT33" i="6"/>
  <c r="BR33" i="6"/>
  <c r="BN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R33" i="6"/>
  <c r="AC33" i="6" s="1"/>
  <c r="G33" i="6"/>
  <c r="DI32" i="6"/>
  <c r="DH32" i="6"/>
  <c r="DG32" i="6"/>
  <c r="DF32" i="6"/>
  <c r="DE32" i="6"/>
  <c r="DC32" i="6"/>
  <c r="DB32" i="6"/>
  <c r="DA32" i="6"/>
  <c r="CZ32" i="6"/>
  <c r="CY32" i="6"/>
  <c r="CX32" i="6"/>
  <c r="CW32" i="6"/>
  <c r="CV32" i="6"/>
  <c r="CU32" i="6"/>
  <c r="CT32" i="6"/>
  <c r="CS32" i="6"/>
  <c r="CR32" i="6"/>
  <c r="CQ32" i="6"/>
  <c r="CI32" i="6"/>
  <c r="DD32" i="6" s="1"/>
  <c r="BR32" i="6"/>
  <c r="BO32" i="6"/>
  <c r="BO135" i="6" s="1"/>
  <c r="BN32" i="6"/>
  <c r="BM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R32" i="6"/>
  <c r="AC32" i="6"/>
  <c r="G32" i="6"/>
  <c r="DI31" i="6"/>
  <c r="DH31" i="6"/>
  <c r="DG31" i="6"/>
  <c r="DE31" i="6"/>
  <c r="DD31" i="6"/>
  <c r="DC31" i="6"/>
  <c r="DB31" i="6"/>
  <c r="DA31" i="6"/>
  <c r="CZ31" i="6"/>
  <c r="CY31" i="6"/>
  <c r="CX31" i="6"/>
  <c r="CW31" i="6"/>
  <c r="CV31" i="6"/>
  <c r="CU31" i="6"/>
  <c r="CT31" i="6"/>
  <c r="CS31" i="6"/>
  <c r="CR31" i="6"/>
  <c r="CQ31" i="6"/>
  <c r="CN31" i="6"/>
  <c r="BT31" i="6" s="1"/>
  <c r="BR31" i="6"/>
  <c r="BN31" i="6"/>
  <c r="BM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W31" i="6"/>
  <c r="AC31" i="6"/>
  <c r="G31" i="6"/>
  <c r="DH30" i="6"/>
  <c r="DG30" i="6"/>
  <c r="DE30" i="6"/>
  <c r="DD30" i="6"/>
  <c r="DC30" i="6"/>
  <c r="DB30" i="6"/>
  <c r="DA30" i="6"/>
  <c r="CZ30" i="6"/>
  <c r="CY30" i="6"/>
  <c r="CX30" i="6"/>
  <c r="CW30" i="6"/>
  <c r="CV30" i="6"/>
  <c r="CU30" i="6"/>
  <c r="CT30" i="6"/>
  <c r="CS30" i="6"/>
  <c r="CR30" i="6"/>
  <c r="CQ30" i="6"/>
  <c r="CN30" i="6"/>
  <c r="BT30" i="6"/>
  <c r="BN30" i="6"/>
  <c r="BM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W30" i="6"/>
  <c r="AC30" i="6" s="1"/>
  <c r="Z30" i="6"/>
  <c r="G30" i="6" s="1"/>
  <c r="DI29" i="6"/>
  <c r="DH29" i="6"/>
  <c r="DG29" i="6"/>
  <c r="DE29" i="6"/>
  <c r="DD29" i="6"/>
  <c r="DC29" i="6"/>
  <c r="DB29" i="6"/>
  <c r="DA29" i="6"/>
  <c r="CZ29" i="6"/>
  <c r="CY29" i="6"/>
  <c r="CX29" i="6"/>
  <c r="CW29" i="6"/>
  <c r="CV29" i="6"/>
  <c r="CU29" i="6"/>
  <c r="CT29" i="6"/>
  <c r="CS29" i="6"/>
  <c r="CR29" i="6"/>
  <c r="CQ29" i="6"/>
  <c r="CI29" i="6"/>
  <c r="BT29" i="6"/>
  <c r="BR29" i="6"/>
  <c r="BN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R29" i="6"/>
  <c r="AC29" i="6" s="1"/>
  <c r="G29" i="6"/>
  <c r="DI28" i="6"/>
  <c r="DH28" i="6"/>
  <c r="DG28" i="6"/>
  <c r="DE28" i="6"/>
  <c r="DC28" i="6"/>
  <c r="DB28" i="6"/>
  <c r="DA28" i="6"/>
  <c r="CZ28" i="6"/>
  <c r="CY28" i="6"/>
  <c r="CX28" i="6"/>
  <c r="CW28" i="6"/>
  <c r="CV28" i="6"/>
  <c r="CU28" i="6"/>
  <c r="CT28" i="6"/>
  <c r="CS28" i="6"/>
  <c r="CR28" i="6"/>
  <c r="CQ28" i="6"/>
  <c r="CI28" i="6"/>
  <c r="BT28" i="6" s="1"/>
  <c r="BR28" i="6"/>
  <c r="BN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R28" i="6"/>
  <c r="BM28" i="6" s="1"/>
  <c r="G28" i="6"/>
  <c r="DI27" i="6"/>
  <c r="DH27" i="6"/>
  <c r="DG27" i="6"/>
  <c r="DE27" i="6"/>
  <c r="DC27" i="6"/>
  <c r="DB27" i="6"/>
  <c r="DA27" i="6"/>
  <c r="CZ27" i="6"/>
  <c r="CY27" i="6"/>
  <c r="CX27" i="6"/>
  <c r="CW27" i="6"/>
  <c r="CV27" i="6"/>
  <c r="CU27" i="6"/>
  <c r="CT27" i="6"/>
  <c r="CS27" i="6"/>
  <c r="CR27" i="6"/>
  <c r="CQ27" i="6"/>
  <c r="CI27" i="6"/>
  <c r="BT27" i="6" s="1"/>
  <c r="BR27" i="6"/>
  <c r="BN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R27" i="6"/>
  <c r="AC27" i="6"/>
  <c r="U27" i="6"/>
  <c r="DD27" i="6" s="1"/>
  <c r="DI26" i="6"/>
  <c r="DH26" i="6"/>
  <c r="DG26" i="6"/>
  <c r="DE26" i="6"/>
  <c r="DC26" i="6"/>
  <c r="DB26" i="6"/>
  <c r="DA26" i="6"/>
  <c r="CZ26" i="6"/>
  <c r="CY26" i="6"/>
  <c r="CX26" i="6"/>
  <c r="CW26" i="6"/>
  <c r="CV26" i="6"/>
  <c r="CU26" i="6"/>
  <c r="CT26" i="6"/>
  <c r="CS26" i="6"/>
  <c r="CR26" i="6"/>
  <c r="CQ26" i="6"/>
  <c r="BT26" i="6"/>
  <c r="BR26" i="6"/>
  <c r="BN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C26" i="6"/>
  <c r="U26" i="6"/>
  <c r="DI25" i="6"/>
  <c r="DH25" i="6"/>
  <c r="DG25" i="6"/>
  <c r="DE25" i="6"/>
  <c r="DC25" i="6"/>
  <c r="DB25" i="6"/>
  <c r="DA25" i="6"/>
  <c r="CZ25" i="6"/>
  <c r="CY25" i="6"/>
  <c r="CX25" i="6"/>
  <c r="CW25" i="6"/>
  <c r="CV25" i="6"/>
  <c r="CU25" i="6"/>
  <c r="CT25" i="6"/>
  <c r="CS25" i="6"/>
  <c r="CR25" i="6"/>
  <c r="CQ25" i="6"/>
  <c r="CI25" i="6"/>
  <c r="DD25" i="6" s="1"/>
  <c r="BR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R25" i="6"/>
  <c r="AC25" i="6" s="1"/>
  <c r="G25" i="6"/>
  <c r="DI24" i="6"/>
  <c r="DH24" i="6"/>
  <c r="DG24" i="6"/>
  <c r="DE24" i="6"/>
  <c r="DC24" i="6"/>
  <c r="DB24" i="6"/>
  <c r="DA24" i="6"/>
  <c r="CZ24" i="6"/>
  <c r="CY24" i="6"/>
  <c r="CX24" i="6"/>
  <c r="CW24" i="6"/>
  <c r="CV24" i="6"/>
  <c r="CU24" i="6"/>
  <c r="CT24" i="6"/>
  <c r="CS24" i="6"/>
  <c r="CR24" i="6"/>
  <c r="CQ24" i="6"/>
  <c r="CI24" i="6"/>
  <c r="BR24" i="6"/>
  <c r="BN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R24" i="6"/>
  <c r="BM24" i="6" s="1"/>
  <c r="G24" i="6"/>
  <c r="DI23" i="6"/>
  <c r="DH23" i="6"/>
  <c r="DG23" i="6"/>
  <c r="DE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CQ23" i="6"/>
  <c r="BW23" i="6"/>
  <c r="BR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AZ23" i="6"/>
  <c r="AF23" i="6"/>
  <c r="BA23" i="6" s="1"/>
  <c r="AC23" i="6"/>
  <c r="G23" i="6"/>
  <c r="DI22" i="6"/>
  <c r="DH22" i="6"/>
  <c r="DG22" i="6"/>
  <c r="DE22" i="6"/>
  <c r="DD22" i="6"/>
  <c r="DC22" i="6"/>
  <c r="DB22" i="6"/>
  <c r="DA22" i="6"/>
  <c r="CZ22" i="6"/>
  <c r="CY22" i="6"/>
  <c r="CX22" i="6"/>
  <c r="CW22" i="6"/>
  <c r="CV22" i="6"/>
  <c r="CU22" i="6"/>
  <c r="CT22" i="6"/>
  <c r="CS22" i="6"/>
  <c r="CQ22" i="6"/>
  <c r="BW22" i="6"/>
  <c r="CR22" i="6" s="1"/>
  <c r="BT22" i="6"/>
  <c r="BR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AZ22" i="6"/>
  <c r="AF22" i="6"/>
  <c r="BA22" i="6" s="1"/>
  <c r="G22" i="6"/>
  <c r="DI21" i="6"/>
  <c r="DH21" i="6"/>
  <c r="DG21" i="6"/>
  <c r="DE21" i="6"/>
  <c r="DD21" i="6"/>
  <c r="DC21" i="6"/>
  <c r="DB21" i="6"/>
  <c r="DA21" i="6"/>
  <c r="CZ21" i="6"/>
  <c r="CY21" i="6"/>
  <c r="CX21" i="6"/>
  <c r="CW21" i="6"/>
  <c r="CV21" i="6"/>
  <c r="CU21" i="6"/>
  <c r="CT21" i="6"/>
  <c r="CS21" i="6"/>
  <c r="CQ21" i="6"/>
  <c r="BW21" i="6"/>
  <c r="BT21" i="6"/>
  <c r="BR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AZ21" i="6"/>
  <c r="AF21" i="6"/>
  <c r="AC21" i="6" s="1"/>
  <c r="G21" i="6"/>
  <c r="DF20" i="6"/>
  <c r="CM20" i="6"/>
  <c r="CL20" i="6"/>
  <c r="CJ20" i="6"/>
  <c r="CI20" i="6"/>
  <c r="CF20" i="6"/>
  <c r="CE20" i="6"/>
  <c r="CD20" i="6"/>
  <c r="CC20" i="6"/>
  <c r="CB20" i="6"/>
  <c r="CA20" i="6"/>
  <c r="BX20" i="6"/>
  <c r="BV20" i="6"/>
  <c r="BU20" i="6"/>
  <c r="AV20" i="6"/>
  <c r="AU20" i="6"/>
  <c r="AT20" i="6"/>
  <c r="AS20" i="6"/>
  <c r="AR20" i="6"/>
  <c r="AQ20" i="6"/>
  <c r="AO20" i="6"/>
  <c r="AN20" i="6"/>
  <c r="AM20" i="6"/>
  <c r="AL20" i="6"/>
  <c r="AK20" i="6"/>
  <c r="AJ20" i="6"/>
  <c r="AG20" i="6"/>
  <c r="AE20" i="6"/>
  <c r="Y20" i="6"/>
  <c r="X20" i="6"/>
  <c r="V20" i="6"/>
  <c r="U20" i="6"/>
  <c r="T20" i="6"/>
  <c r="S20" i="6"/>
  <c r="R20" i="6"/>
  <c r="Q20" i="6"/>
  <c r="P20" i="6"/>
  <c r="O20" i="6"/>
  <c r="N20" i="6"/>
  <c r="M20" i="6"/>
  <c r="L20" i="6"/>
  <c r="J20" i="6"/>
  <c r="H20" i="6"/>
  <c r="DI19" i="6"/>
  <c r="DH19" i="6"/>
  <c r="DG19" i="6"/>
  <c r="DE19" i="6"/>
  <c r="DD19" i="6"/>
  <c r="DC19" i="6"/>
  <c r="DB19" i="6"/>
  <c r="DA19" i="6"/>
  <c r="CZ19" i="6"/>
  <c r="CY19" i="6"/>
  <c r="CX19" i="6"/>
  <c r="CW19" i="6"/>
  <c r="CV19" i="6"/>
  <c r="CU19" i="6"/>
  <c r="CS19" i="6"/>
  <c r="CR19" i="6"/>
  <c r="CQ19" i="6"/>
  <c r="BY19" i="6"/>
  <c r="BT19" i="6" s="1"/>
  <c r="BS19" i="6" s="1"/>
  <c r="CO19" i="6" s="1"/>
  <c r="BR19" i="6"/>
  <c r="BQ19" i="6"/>
  <c r="BN19" i="6"/>
  <c r="BM19" i="6"/>
  <c r="BL19" i="6"/>
  <c r="BK19" i="6"/>
  <c r="BJ19" i="6"/>
  <c r="BI19" i="6"/>
  <c r="BH19" i="6"/>
  <c r="BG19" i="6"/>
  <c r="BF19" i="6"/>
  <c r="BE19" i="6"/>
  <c r="BD19" i="6"/>
  <c r="BB19" i="6"/>
  <c r="BA19" i="6"/>
  <c r="AZ19" i="6"/>
  <c r="AH19" i="6"/>
  <c r="G19" i="6"/>
  <c r="DI18" i="6"/>
  <c r="DH18" i="6"/>
  <c r="DG18" i="6"/>
  <c r="DE18" i="6"/>
  <c r="DD18" i="6"/>
  <c r="DC18" i="6"/>
  <c r="DB18" i="6"/>
  <c r="DA18" i="6"/>
  <c r="CZ18" i="6"/>
  <c r="CY18" i="6"/>
  <c r="CX18" i="6"/>
  <c r="CW18" i="6"/>
  <c r="CV18" i="6"/>
  <c r="CU18" i="6"/>
  <c r="CS18" i="6"/>
  <c r="CR18" i="6"/>
  <c r="CQ18" i="6"/>
  <c r="BY18" i="6"/>
  <c r="BR18" i="6"/>
  <c r="BQ18" i="6"/>
  <c r="BN18" i="6"/>
  <c r="BM18" i="6"/>
  <c r="BL18" i="6"/>
  <c r="BK18" i="6"/>
  <c r="BJ18" i="6"/>
  <c r="BI18" i="6"/>
  <c r="BH18" i="6"/>
  <c r="BG18" i="6"/>
  <c r="BF18" i="6"/>
  <c r="BE18" i="6"/>
  <c r="BD18" i="6"/>
  <c r="BB18" i="6"/>
  <c r="BA18" i="6"/>
  <c r="AZ18" i="6"/>
  <c r="AH18" i="6"/>
  <c r="BC18" i="6" s="1"/>
  <c r="AC18" i="6"/>
  <c r="AB18" i="6" s="1"/>
  <c r="AX18" i="6" s="1"/>
  <c r="G18" i="6"/>
  <c r="DI17" i="6"/>
  <c r="DH17" i="6"/>
  <c r="DG17" i="6"/>
  <c r="DE17" i="6"/>
  <c r="DD17" i="6"/>
  <c r="DC17" i="6"/>
  <c r="DB17" i="6"/>
  <c r="DA17" i="6"/>
  <c r="CZ17" i="6"/>
  <c r="CY17" i="6"/>
  <c r="CX17" i="6"/>
  <c r="CW17" i="6"/>
  <c r="CV17" i="6"/>
  <c r="CU17" i="6"/>
  <c r="CS17" i="6"/>
  <c r="CR17" i="6"/>
  <c r="CQ17" i="6"/>
  <c r="BY17" i="6"/>
  <c r="BT17" i="6"/>
  <c r="BR17" i="6"/>
  <c r="BQ17" i="6"/>
  <c r="BP17" i="6"/>
  <c r="BN17" i="6"/>
  <c r="BM17" i="6"/>
  <c r="BL17" i="6"/>
  <c r="BK17" i="6"/>
  <c r="BJ17" i="6"/>
  <c r="BI17" i="6"/>
  <c r="BH17" i="6"/>
  <c r="BG17" i="6"/>
  <c r="BF17" i="6"/>
  <c r="BE17" i="6"/>
  <c r="BD17" i="6"/>
  <c r="BB17" i="6"/>
  <c r="BA17" i="6"/>
  <c r="AZ17" i="6"/>
  <c r="AH17" i="6"/>
  <c r="AC17" i="6" s="1"/>
  <c r="K17" i="6"/>
  <c r="CT17" i="6" s="1"/>
  <c r="DH16" i="6"/>
  <c r="DG16" i="6"/>
  <c r="DE16" i="6"/>
  <c r="DD16" i="6"/>
  <c r="DC16" i="6"/>
  <c r="DB16" i="6"/>
  <c r="DA16" i="6"/>
  <c r="CZ16" i="6"/>
  <c r="CY16" i="6"/>
  <c r="CX16" i="6"/>
  <c r="CW16" i="6"/>
  <c r="CV16" i="6"/>
  <c r="CU16" i="6"/>
  <c r="CT16" i="6"/>
  <c r="CS16" i="6"/>
  <c r="CR16" i="6"/>
  <c r="CQ16" i="6"/>
  <c r="BT16" i="6"/>
  <c r="BQ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C16" i="6"/>
  <c r="Z16" i="6"/>
  <c r="BR16" i="6" s="1"/>
  <c r="DI15" i="6"/>
  <c r="DH15" i="6"/>
  <c r="DG15" i="6"/>
  <c r="DE15" i="6"/>
  <c r="DD15" i="6"/>
  <c r="DC15" i="6"/>
  <c r="DA15" i="6"/>
  <c r="CZ15" i="6"/>
  <c r="CY15" i="6"/>
  <c r="CX15" i="6"/>
  <c r="CW15" i="6"/>
  <c r="CV15" i="6"/>
  <c r="CU15" i="6"/>
  <c r="CS15" i="6"/>
  <c r="CR15" i="6"/>
  <c r="CQ15" i="6"/>
  <c r="BY15" i="6"/>
  <c r="CG15" i="6" s="1"/>
  <c r="BT15" i="6" s="1"/>
  <c r="BS15" i="6" s="1"/>
  <c r="CO15" i="6" s="1"/>
  <c r="BR15" i="6"/>
  <c r="BQ15" i="6"/>
  <c r="BN15" i="6"/>
  <c r="BM15" i="6"/>
  <c r="BL15" i="6"/>
  <c r="BJ15" i="6"/>
  <c r="BI15" i="6"/>
  <c r="BH15" i="6"/>
  <c r="BG15" i="6"/>
  <c r="BF15" i="6"/>
  <c r="BE15" i="6"/>
  <c r="BD15" i="6"/>
  <c r="BC15" i="6"/>
  <c r="BB15" i="6"/>
  <c r="BA15" i="6"/>
  <c r="AZ15" i="6"/>
  <c r="AP15" i="6"/>
  <c r="AP136" i="6" s="1"/>
  <c r="AH15" i="6"/>
  <c r="G15" i="6"/>
  <c r="DI14" i="6"/>
  <c r="DH14" i="6"/>
  <c r="DG14" i="6"/>
  <c r="DE14" i="6"/>
  <c r="DD14" i="6"/>
  <c r="DC14" i="6"/>
  <c r="DB14" i="6"/>
  <c r="DA14" i="6"/>
  <c r="CZ14" i="6"/>
  <c r="CY14" i="6"/>
  <c r="CX14" i="6"/>
  <c r="CW14" i="6"/>
  <c r="CV14" i="6"/>
  <c r="CU14" i="6"/>
  <c r="CS14" i="6"/>
  <c r="CR14" i="6"/>
  <c r="CQ14" i="6"/>
  <c r="BY14" i="6"/>
  <c r="CT14" i="6" s="1"/>
  <c r="BR14" i="6"/>
  <c r="BQ14" i="6"/>
  <c r="BP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H14" i="6"/>
  <c r="AC14" i="6" s="1"/>
  <c r="AB14" i="6" s="1"/>
  <c r="AX14" i="6" s="1"/>
  <c r="G14" i="6"/>
  <c r="DH13" i="6"/>
  <c r="DG13" i="6"/>
  <c r="DE13" i="6"/>
  <c r="DD13" i="6"/>
  <c r="DB13" i="6"/>
  <c r="DA13" i="6"/>
  <c r="CZ13" i="6"/>
  <c r="CY13" i="6"/>
  <c r="CX13" i="6"/>
  <c r="CW13" i="6"/>
  <c r="CV13" i="6"/>
  <c r="CS13" i="6"/>
  <c r="CR13" i="6"/>
  <c r="CQ13" i="6"/>
  <c r="CN13" i="6"/>
  <c r="CH13" i="6"/>
  <c r="CH136" i="6" s="1"/>
  <c r="BZ13" i="6"/>
  <c r="BY13" i="6"/>
  <c r="BQ13" i="6"/>
  <c r="BN13" i="6"/>
  <c r="BM13" i="6"/>
  <c r="BK13" i="6"/>
  <c r="BJ13" i="6"/>
  <c r="BI13" i="6"/>
  <c r="BH13" i="6"/>
  <c r="BG13" i="6"/>
  <c r="BF13" i="6"/>
  <c r="BE13" i="6"/>
  <c r="BC13" i="6"/>
  <c r="BB13" i="6"/>
  <c r="BA13" i="6"/>
  <c r="AZ13" i="6"/>
  <c r="AW13" i="6"/>
  <c r="BR13" i="6" s="1"/>
  <c r="AQ13" i="6"/>
  <c r="AQ136" i="6" s="1"/>
  <c r="AI13" i="6"/>
  <c r="BD13" i="6" s="1"/>
  <c r="Z13" i="6"/>
  <c r="DI12" i="6"/>
  <c r="DH12" i="6"/>
  <c r="DG12" i="6"/>
  <c r="DE12" i="6"/>
  <c r="DD12" i="6"/>
  <c r="DC12" i="6"/>
  <c r="DB12" i="6"/>
  <c r="DA12" i="6"/>
  <c r="CZ12" i="6"/>
  <c r="CY12" i="6"/>
  <c r="CX12" i="6"/>
  <c r="CW12" i="6"/>
  <c r="CV12" i="6"/>
  <c r="CU12" i="6"/>
  <c r="CT12" i="6"/>
  <c r="CS12" i="6"/>
  <c r="CR12" i="6"/>
  <c r="CQ12" i="6"/>
  <c r="BT12" i="6"/>
  <c r="BR12" i="6"/>
  <c r="BQ12" i="6"/>
  <c r="BN12" i="6"/>
  <c r="BM12" i="6"/>
  <c r="BL12" i="6"/>
  <c r="BK12" i="6"/>
  <c r="BJ12" i="6"/>
  <c r="BI12" i="6"/>
  <c r="BH12" i="6"/>
  <c r="BG12" i="6"/>
  <c r="BF12" i="6"/>
  <c r="BE12" i="6"/>
  <c r="BD12" i="6"/>
  <c r="BB12" i="6"/>
  <c r="BA12" i="6"/>
  <c r="AZ12" i="6"/>
  <c r="AH12" i="6"/>
  <c r="BC12" i="6" s="1"/>
  <c r="G12" i="6"/>
  <c r="BS12" i="6" s="1"/>
  <c r="CO12" i="6" s="1"/>
  <c r="DI11" i="6"/>
  <c r="DH11" i="6"/>
  <c r="DG11" i="6"/>
  <c r="DE11" i="6"/>
  <c r="DD11" i="6"/>
  <c r="DC11" i="6"/>
  <c r="DB11" i="6"/>
  <c r="DA11" i="6"/>
  <c r="CZ11" i="6"/>
  <c r="CY11" i="6"/>
  <c r="CX11" i="6"/>
  <c r="CW11" i="6"/>
  <c r="CV11" i="6"/>
  <c r="CU11" i="6"/>
  <c r="CT11" i="6"/>
  <c r="CS11" i="6"/>
  <c r="CQ11" i="6"/>
  <c r="BW11" i="6"/>
  <c r="CR11" i="6" s="1"/>
  <c r="BT11" i="6"/>
  <c r="BR11" i="6"/>
  <c r="BQ11" i="6"/>
  <c r="BN11" i="6"/>
  <c r="BM11" i="6"/>
  <c r="BL11" i="6"/>
  <c r="BK11" i="6"/>
  <c r="BJ11" i="6"/>
  <c r="BI11" i="6"/>
  <c r="BH11" i="6"/>
  <c r="BG11" i="6"/>
  <c r="BF11" i="6"/>
  <c r="BE11" i="6"/>
  <c r="BD11" i="6"/>
  <c r="BB11" i="6"/>
  <c r="BA11" i="6"/>
  <c r="AZ11" i="6"/>
  <c r="AH11" i="6"/>
  <c r="AC11" i="6" s="1"/>
  <c r="G11" i="6"/>
  <c r="BS11" i="6" s="1"/>
  <c r="CO11" i="6" s="1"/>
  <c r="DI10" i="6"/>
  <c r="DH10" i="6"/>
  <c r="DG10" i="6"/>
  <c r="DE10" i="6"/>
  <c r="DD10" i="6"/>
  <c r="DC10" i="6"/>
  <c r="DB10" i="6"/>
  <c r="DA10" i="6"/>
  <c r="CZ10" i="6"/>
  <c r="CY10" i="6"/>
  <c r="CX10" i="6"/>
  <c r="CW10" i="6"/>
  <c r="CV10" i="6"/>
  <c r="CU10" i="6"/>
  <c r="CS10" i="6"/>
  <c r="CR10" i="6"/>
  <c r="CQ10" i="6"/>
  <c r="BY10" i="6"/>
  <c r="BT10" i="6" s="1"/>
  <c r="BS10" i="6" s="1"/>
  <c r="CO10" i="6" s="1"/>
  <c r="BR10" i="6"/>
  <c r="BQ10" i="6"/>
  <c r="BN10" i="6"/>
  <c r="BM10" i="6"/>
  <c r="BL10" i="6"/>
  <c r="BK10" i="6"/>
  <c r="BJ10" i="6"/>
  <c r="BI10" i="6"/>
  <c r="BH10" i="6"/>
  <c r="BG10" i="6"/>
  <c r="BF10" i="6"/>
  <c r="BE10" i="6"/>
  <c r="BD10" i="6"/>
  <c r="BB10" i="6"/>
  <c r="BA10" i="6"/>
  <c r="AZ10" i="6"/>
  <c r="AH10" i="6"/>
  <c r="BC10" i="6" s="1"/>
  <c r="AC10" i="6"/>
  <c r="G10" i="6"/>
  <c r="DH9" i="6"/>
  <c r="DG9" i="6"/>
  <c r="DE9" i="6"/>
  <c r="DD9" i="6"/>
  <c r="DC9" i="6"/>
  <c r="DB9" i="6"/>
  <c r="DA9" i="6"/>
  <c r="CZ9" i="6"/>
  <c r="CY9" i="6"/>
  <c r="CX9" i="6"/>
  <c r="CW9" i="6"/>
  <c r="CV9" i="6"/>
  <c r="CU9" i="6"/>
  <c r="CS9" i="6"/>
  <c r="CQ9" i="6"/>
  <c r="CN9" i="6"/>
  <c r="CN134" i="6" s="1"/>
  <c r="BW9" i="6"/>
  <c r="BQ9" i="6"/>
  <c r="BN9" i="6"/>
  <c r="BM9" i="6"/>
  <c r="BL9" i="6"/>
  <c r="BK9" i="6"/>
  <c r="BJ9" i="6"/>
  <c r="BI9" i="6"/>
  <c r="BH9" i="6"/>
  <c r="BG9" i="6"/>
  <c r="BF9" i="6"/>
  <c r="BE9" i="6"/>
  <c r="BD9" i="6"/>
  <c r="BB9" i="6"/>
  <c r="AZ9" i="6"/>
  <c r="AW9" i="6"/>
  <c r="AH9" i="6"/>
  <c r="AF9" i="6"/>
  <c r="AC9" i="6" s="1"/>
  <c r="Z9" i="6"/>
  <c r="K9" i="6"/>
  <c r="I9" i="6"/>
  <c r="DI8" i="6"/>
  <c r="DH8" i="6"/>
  <c r="DG8" i="6"/>
  <c r="DE8" i="6"/>
  <c r="DD8" i="6"/>
  <c r="DC8" i="6"/>
  <c r="DC134" i="6" s="1"/>
  <c r="DB8" i="6"/>
  <c r="DA8" i="6"/>
  <c r="CZ8" i="6"/>
  <c r="CY8" i="6"/>
  <c r="CX8" i="6"/>
  <c r="CW8" i="6"/>
  <c r="CV8" i="6"/>
  <c r="CU8" i="6"/>
  <c r="CU134" i="6" s="1"/>
  <c r="CS8" i="6"/>
  <c r="CQ8" i="6"/>
  <c r="BW8" i="6"/>
  <c r="BY8" i="6" s="1"/>
  <c r="BR8" i="6"/>
  <c r="BQ8" i="6"/>
  <c r="BN8" i="6"/>
  <c r="BM8" i="6"/>
  <c r="BL8" i="6"/>
  <c r="BK8" i="6"/>
  <c r="BJ8" i="6"/>
  <c r="BI8" i="6"/>
  <c r="BH8" i="6"/>
  <c r="BG8" i="6"/>
  <c r="BF8" i="6"/>
  <c r="BE8" i="6"/>
  <c r="BD8" i="6"/>
  <c r="BB8" i="6"/>
  <c r="AZ8" i="6"/>
  <c r="AH8" i="6"/>
  <c r="AF8" i="6"/>
  <c r="AF134" i="6" s="1"/>
  <c r="K8" i="6"/>
  <c r="BC8" i="6" s="1"/>
  <c r="I8" i="6"/>
  <c r="CR8" i="6" s="1"/>
  <c r="DI7" i="6"/>
  <c r="DH7" i="6"/>
  <c r="DG7" i="6"/>
  <c r="DE7" i="6"/>
  <c r="DD7" i="6"/>
  <c r="DC7" i="6"/>
  <c r="DB7" i="6"/>
  <c r="DA7" i="6"/>
  <c r="CZ7" i="6"/>
  <c r="CY7" i="6"/>
  <c r="CX7" i="6"/>
  <c r="CW7" i="6"/>
  <c r="CV7" i="6"/>
  <c r="CU7" i="6"/>
  <c r="CT7" i="6"/>
  <c r="CS7" i="6"/>
  <c r="CQ7" i="6"/>
  <c r="BT7" i="6"/>
  <c r="BQ7" i="6"/>
  <c r="BN7" i="6"/>
  <c r="BM7" i="6"/>
  <c r="BL7" i="6"/>
  <c r="BK7" i="6"/>
  <c r="BJ7" i="6"/>
  <c r="BI7" i="6"/>
  <c r="BH7" i="6"/>
  <c r="BG7" i="6"/>
  <c r="BF7" i="6"/>
  <c r="BE7" i="6"/>
  <c r="BD7" i="6"/>
  <c r="BB7" i="6"/>
  <c r="AZ7" i="6"/>
  <c r="AW7" i="6"/>
  <c r="BR7" i="6" s="1"/>
  <c r="AC7" i="6"/>
  <c r="K7" i="6"/>
  <c r="BC7" i="6" s="1"/>
  <c r="I7" i="6"/>
  <c r="G7" i="6"/>
  <c r="BS7" i="6" s="1"/>
  <c r="CO7" i="6" s="1"/>
  <c r="DI6" i="6"/>
  <c r="DH6" i="6"/>
  <c r="DG6" i="6"/>
  <c r="DE6" i="6"/>
  <c r="DD6" i="6"/>
  <c r="DC6" i="6"/>
  <c r="DB6" i="6"/>
  <c r="DA6" i="6"/>
  <c r="CZ6" i="6"/>
  <c r="CY6" i="6"/>
  <c r="CX6" i="6"/>
  <c r="CW6" i="6"/>
  <c r="CV6" i="6"/>
  <c r="CU6" i="6"/>
  <c r="CT6" i="6"/>
  <c r="CS6" i="6"/>
  <c r="CR6" i="6"/>
  <c r="CQ6" i="6"/>
  <c r="BY6" i="6"/>
  <c r="BT6" i="6" s="1"/>
  <c r="BR6" i="6"/>
  <c r="BQ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H6" i="6"/>
  <c r="AC6" i="6"/>
  <c r="G6" i="6"/>
  <c r="DH5" i="6"/>
  <c r="DG5" i="6"/>
  <c r="DE5" i="6"/>
  <c r="DD5" i="6"/>
  <c r="DC5" i="6"/>
  <c r="DB5" i="6"/>
  <c r="DA5" i="6"/>
  <c r="CZ5" i="6"/>
  <c r="CY5" i="6"/>
  <c r="CX5" i="6"/>
  <c r="CW5" i="6"/>
  <c r="CV5" i="6"/>
  <c r="CU5" i="6"/>
  <c r="CS5" i="6"/>
  <c r="CR5" i="6"/>
  <c r="CQ5" i="6"/>
  <c r="CN5" i="6"/>
  <c r="CN136" i="6" s="1"/>
  <c r="BY5" i="6"/>
  <c r="CT5" i="6" s="1"/>
  <c r="BQ5" i="6"/>
  <c r="BN5" i="6"/>
  <c r="BM5" i="6"/>
  <c r="BL5" i="6"/>
  <c r="BK5" i="6"/>
  <c r="BJ5" i="6"/>
  <c r="BJ20" i="6" s="1"/>
  <c r="BI5" i="6"/>
  <c r="BH5" i="6"/>
  <c r="BG5" i="6"/>
  <c r="BF5" i="6"/>
  <c r="BE5" i="6"/>
  <c r="BD5" i="6"/>
  <c r="BB5" i="6"/>
  <c r="BA5" i="6"/>
  <c r="AZ5" i="6"/>
  <c r="AW5" i="6"/>
  <c r="AH5" i="6"/>
  <c r="BC5" i="6" s="1"/>
  <c r="AC5" i="6"/>
  <c r="Z5" i="6"/>
  <c r="BR5" i="6" s="1"/>
  <c r="DI4" i="6"/>
  <c r="DH4" i="6"/>
  <c r="DG4" i="6"/>
  <c r="DE4" i="6"/>
  <c r="DD4" i="6"/>
  <c r="DC4" i="6"/>
  <c r="DB4" i="6"/>
  <c r="DA4" i="6"/>
  <c r="CZ4" i="6"/>
  <c r="CY4" i="6"/>
  <c r="CX4" i="6"/>
  <c r="CW4" i="6"/>
  <c r="CV4" i="6"/>
  <c r="CU4" i="6"/>
  <c r="CS4" i="6"/>
  <c r="CS20" i="6" s="1"/>
  <c r="CR4" i="6"/>
  <c r="CQ4" i="6"/>
  <c r="BY4" i="6"/>
  <c r="BT4" i="6" s="1"/>
  <c r="BR4" i="6"/>
  <c r="BQ4" i="6"/>
  <c r="BP4" i="6"/>
  <c r="BN4" i="6"/>
  <c r="BM4" i="6"/>
  <c r="BL4" i="6"/>
  <c r="BK4" i="6"/>
  <c r="BJ4" i="6"/>
  <c r="BI4" i="6"/>
  <c r="BH4" i="6"/>
  <c r="BG4" i="6"/>
  <c r="BF4" i="6"/>
  <c r="BE4" i="6"/>
  <c r="BD4" i="6"/>
  <c r="BC4" i="6"/>
  <c r="BB4" i="6"/>
  <c r="BA4" i="6"/>
  <c r="AZ4" i="6"/>
  <c r="AC4" i="6"/>
  <c r="G4" i="6"/>
  <c r="CI3" i="6"/>
  <c r="DD3" i="6" s="1"/>
  <c r="BM3" i="6"/>
  <c r="BS13" i="4"/>
  <c r="AC4" i="4"/>
  <c r="CT127" i="6" l="1"/>
  <c r="BT127" i="6"/>
  <c r="BS30" i="6"/>
  <c r="CO30" i="6" s="1"/>
  <c r="BM33" i="6"/>
  <c r="AY33" i="6" s="1"/>
  <c r="DD34" i="6"/>
  <c r="CP34" i="6" s="1"/>
  <c r="DD47" i="6"/>
  <c r="BD56" i="6"/>
  <c r="AY56" i="6" s="1"/>
  <c r="BC76" i="6"/>
  <c r="AY76" i="6" s="1"/>
  <c r="CP87" i="6"/>
  <c r="CP90" i="6"/>
  <c r="AP91" i="6"/>
  <c r="BE108" i="6"/>
  <c r="AY105" i="6"/>
  <c r="BG109" i="6"/>
  <c r="CU128" i="6"/>
  <c r="DC132" i="6"/>
  <c r="AB116" i="6"/>
  <c r="AX116" i="6" s="1"/>
  <c r="Z128" i="6"/>
  <c r="BX128" i="6"/>
  <c r="BX130" i="6" s="1"/>
  <c r="CE132" i="6"/>
  <c r="CE139" i="6" s="1"/>
  <c r="CE141" i="6" s="1"/>
  <c r="G5" i="6"/>
  <c r="AC12" i="6"/>
  <c r="AB12" i="6" s="1"/>
  <c r="AX12" i="6" s="1"/>
  <c r="BT14" i="6"/>
  <c r="CP17" i="6"/>
  <c r="BM29" i="6"/>
  <c r="BR30" i="6"/>
  <c r="AY32" i="6"/>
  <c r="BS33" i="6"/>
  <c r="CO33" i="6" s="1"/>
  <c r="BS37" i="6"/>
  <c r="CO37" i="6" s="1"/>
  <c r="BR52" i="6"/>
  <c r="AB53" i="6"/>
  <c r="AX53" i="6" s="1"/>
  <c r="BT54" i="6"/>
  <c r="BT57" i="6"/>
  <c r="BS57" i="6" s="1"/>
  <c r="CO57" i="6" s="1"/>
  <c r="G64" i="6"/>
  <c r="BS64" i="6" s="1"/>
  <c r="CO64" i="6" s="1"/>
  <c r="AC78" i="6"/>
  <c r="CP89" i="6"/>
  <c r="AC93" i="6"/>
  <c r="AY94" i="6"/>
  <c r="BT94" i="6"/>
  <c r="BS94" i="6" s="1"/>
  <c r="CO94" i="6" s="1"/>
  <c r="AC97" i="6"/>
  <c r="AB97" i="6" s="1"/>
  <c r="AX97" i="6" s="1"/>
  <c r="BF108" i="6"/>
  <c r="G101" i="6"/>
  <c r="BT105" i="6"/>
  <c r="BT106" i="6"/>
  <c r="BS106" i="6" s="1"/>
  <c r="CO106" i="6" s="1"/>
  <c r="BX132" i="6"/>
  <c r="BT111" i="6"/>
  <c r="G119" i="6"/>
  <c r="BS119" i="6" s="1"/>
  <c r="CO119" i="6" s="1"/>
  <c r="AC127" i="6"/>
  <c r="AQ138" i="6"/>
  <c r="AY122" i="6"/>
  <c r="AY31" i="6"/>
  <c r="AY98" i="6"/>
  <c r="CT19" i="6"/>
  <c r="AI20" i="6"/>
  <c r="BA21" i="6"/>
  <c r="AB25" i="6"/>
  <c r="AX25" i="6" s="1"/>
  <c r="CP27" i="6"/>
  <c r="BS52" i="6"/>
  <c r="CO52" i="6" s="1"/>
  <c r="CN59" i="6"/>
  <c r="BT59" i="6" s="1"/>
  <c r="DC91" i="6"/>
  <c r="AB72" i="6"/>
  <c r="AX72" i="6" s="1"/>
  <c r="BK83" i="6"/>
  <c r="BZ91" i="6"/>
  <c r="BJ133" i="6"/>
  <c r="AW134" i="6"/>
  <c r="BS14" i="6"/>
  <c r="CO14" i="6" s="1"/>
  <c r="BB58" i="6"/>
  <c r="BT25" i="6"/>
  <c r="BS25" i="6" s="1"/>
  <c r="CO25" i="6" s="1"/>
  <c r="AB31" i="6"/>
  <c r="AX31" i="6" s="1"/>
  <c r="DD42" i="6"/>
  <c r="CP42" i="6" s="1"/>
  <c r="BR61" i="6"/>
  <c r="CP70" i="6"/>
  <c r="CT76" i="6"/>
  <c r="AB77" i="6"/>
  <c r="AX77" i="6" s="1"/>
  <c r="BT81" i="6"/>
  <c r="BS81" i="6" s="1"/>
  <c r="CO81" i="6" s="1"/>
  <c r="AB85" i="6"/>
  <c r="AX85" i="6" s="1"/>
  <c r="AY86" i="6"/>
  <c r="BC89" i="6"/>
  <c r="AB99" i="6"/>
  <c r="AX99" i="6" s="1"/>
  <c r="BR103" i="6"/>
  <c r="G107" i="6"/>
  <c r="CR107" i="6"/>
  <c r="CR140" i="6" s="1"/>
  <c r="BV108" i="6"/>
  <c r="BV130" i="6" s="1"/>
  <c r="CW109" i="6"/>
  <c r="CW132" i="6" s="1"/>
  <c r="CR110" i="6"/>
  <c r="CZ110" i="6"/>
  <c r="DI110" i="6"/>
  <c r="CR119" i="6"/>
  <c r="AB123" i="6"/>
  <c r="AX123" i="6" s="1"/>
  <c r="DI5" i="6"/>
  <c r="CP5" i="6" s="1"/>
  <c r="AY14" i="6"/>
  <c r="AP20" i="6"/>
  <c r="BR51" i="6"/>
  <c r="CF58" i="6"/>
  <c r="AY72" i="6"/>
  <c r="BS82" i="6"/>
  <c r="CO82" i="6" s="1"/>
  <c r="AY93" i="6"/>
  <c r="BA115" i="6"/>
  <c r="AB63" i="6"/>
  <c r="AX63" i="6" s="1"/>
  <c r="BR90" i="6"/>
  <c r="AY90" i="6" s="1"/>
  <c r="CQ104" i="6"/>
  <c r="CP104" i="6" s="1"/>
  <c r="AB119" i="6"/>
  <c r="AX119" i="6" s="1"/>
  <c r="BP20" i="6"/>
  <c r="AK130" i="6"/>
  <c r="BS22" i="6"/>
  <c r="CO22" i="6" s="1"/>
  <c r="DD35" i="6"/>
  <c r="CP35" i="6" s="1"/>
  <c r="BS44" i="6"/>
  <c r="CO44" i="6" s="1"/>
  <c r="BS75" i="6"/>
  <c r="CO75" i="6" s="1"/>
  <c r="AY99" i="6"/>
  <c r="DI101" i="6"/>
  <c r="DI103" i="6"/>
  <c r="BC104" i="6"/>
  <c r="I108" i="6"/>
  <c r="CX109" i="6"/>
  <c r="CX132" i="6" s="1"/>
  <c r="BH110" i="6"/>
  <c r="CS110" i="6"/>
  <c r="CY133" i="6"/>
  <c r="G115" i="6"/>
  <c r="BR118" i="6"/>
  <c r="DG121" i="6"/>
  <c r="DG138" i="6" s="1"/>
  <c r="AY89" i="6"/>
  <c r="AB5" i="6"/>
  <c r="AX5" i="6" s="1"/>
  <c r="BS53" i="6"/>
  <c r="CO53" i="6" s="1"/>
  <c r="AB64" i="6"/>
  <c r="AX64" i="6" s="1"/>
  <c r="AB101" i="6"/>
  <c r="AX101" i="6" s="1"/>
  <c r="BK15" i="6"/>
  <c r="AB32" i="6"/>
  <c r="AX32" i="6" s="1"/>
  <c r="BA112" i="6"/>
  <c r="BF133" i="6"/>
  <c r="BA8" i="6"/>
  <c r="AY8" i="6" s="1"/>
  <c r="AC15" i="6"/>
  <c r="BT5" i="6"/>
  <c r="BS5" i="6" s="1"/>
  <c r="CO5" i="6" s="1"/>
  <c r="CN20" i="6"/>
  <c r="AC22" i="6"/>
  <c r="BS36" i="6"/>
  <c r="CO36" i="6" s="1"/>
  <c r="DI52" i="6"/>
  <c r="BT62" i="6"/>
  <c r="BS62" i="6" s="1"/>
  <c r="CO62" i="6" s="1"/>
  <c r="BS63" i="6"/>
  <c r="CO63" i="6" s="1"/>
  <c r="CP68" i="6"/>
  <c r="BS72" i="6"/>
  <c r="CO72" i="6" s="1"/>
  <c r="AO91" i="6"/>
  <c r="AC94" i="6"/>
  <c r="CP97" i="6"/>
  <c r="BN98" i="6"/>
  <c r="BN108" i="6" s="1"/>
  <c r="BS100" i="6"/>
  <c r="CO100" i="6" s="1"/>
  <c r="BN128" i="6"/>
  <c r="DI109" i="6"/>
  <c r="CR115" i="6"/>
  <c r="CP115" i="6" s="1"/>
  <c r="CZ115" i="6"/>
  <c r="BS118" i="6"/>
  <c r="CO118" i="6" s="1"/>
  <c r="CH128" i="6"/>
  <c r="AY116" i="6"/>
  <c r="AY118" i="6"/>
  <c r="BS124" i="6"/>
  <c r="CO124" i="6" s="1"/>
  <c r="BH128" i="6"/>
  <c r="AB115" i="6"/>
  <c r="AX115" i="6" s="1"/>
  <c r="CV134" i="6"/>
  <c r="BG133" i="6"/>
  <c r="BS114" i="6"/>
  <c r="CO114" i="6" s="1"/>
  <c r="AY115" i="6"/>
  <c r="CP119" i="6"/>
  <c r="DA132" i="6"/>
  <c r="BS111" i="6"/>
  <c r="CO111" i="6" s="1"/>
  <c r="DE132" i="6"/>
  <c r="BS115" i="6"/>
  <c r="CO115" i="6" s="1"/>
  <c r="CT133" i="6"/>
  <c r="CP120" i="6"/>
  <c r="CW133" i="6"/>
  <c r="AB120" i="6"/>
  <c r="AX120" i="6" s="1"/>
  <c r="DD134" i="6"/>
  <c r="CA130" i="6"/>
  <c r="AB113" i="6"/>
  <c r="AX113" i="6" s="1"/>
  <c r="AB118" i="6"/>
  <c r="AX118" i="6" s="1"/>
  <c r="DB108" i="6"/>
  <c r="CU108" i="6"/>
  <c r="DC108" i="6"/>
  <c r="Y130" i="6"/>
  <c r="BG140" i="6"/>
  <c r="AY97" i="6"/>
  <c r="AB100" i="6"/>
  <c r="AX100" i="6" s="1"/>
  <c r="BS107" i="6"/>
  <c r="CO107" i="6" s="1"/>
  <c r="AB98" i="6"/>
  <c r="AX98" i="6" s="1"/>
  <c r="AY106" i="6"/>
  <c r="AY95" i="6"/>
  <c r="CB130" i="6"/>
  <c r="AB105" i="6"/>
  <c r="AX105" i="6" s="1"/>
  <c r="AB106" i="6"/>
  <c r="AX106" i="6" s="1"/>
  <c r="CW108" i="6"/>
  <c r="AJ130" i="6"/>
  <c r="CR108" i="6"/>
  <c r="AB94" i="6"/>
  <c r="AX94" i="6" s="1"/>
  <c r="AB95" i="6"/>
  <c r="AX95" i="6" s="1"/>
  <c r="BS97" i="6"/>
  <c r="CO97" i="6" s="1"/>
  <c r="AY61" i="6"/>
  <c r="CP60" i="6"/>
  <c r="BB91" i="6"/>
  <c r="BJ91" i="6"/>
  <c r="CP67" i="6"/>
  <c r="BS68" i="6"/>
  <c r="CO68" i="6" s="1"/>
  <c r="AY69" i="6"/>
  <c r="CP74" i="6"/>
  <c r="BS76" i="6"/>
  <c r="CO76" i="6" s="1"/>
  <c r="AB67" i="6"/>
  <c r="AX67" i="6" s="1"/>
  <c r="AY75" i="6"/>
  <c r="CP78" i="6"/>
  <c r="BS89" i="6"/>
  <c r="CO89" i="6" s="1"/>
  <c r="CE130" i="6"/>
  <c r="BS70" i="6"/>
  <c r="CO70" i="6" s="1"/>
  <c r="CP72" i="6"/>
  <c r="BS74" i="6"/>
  <c r="CO74" i="6" s="1"/>
  <c r="AY74" i="6"/>
  <c r="AY78" i="6"/>
  <c r="AB69" i="6"/>
  <c r="AX69" i="6" s="1"/>
  <c r="AB78" i="6"/>
  <c r="AX78" i="6" s="1"/>
  <c r="AY81" i="6"/>
  <c r="BS60" i="6"/>
  <c r="CO60" i="6" s="1"/>
  <c r="CP61" i="6"/>
  <c r="DH91" i="6"/>
  <c r="AB74" i="6"/>
  <c r="AX74" i="6" s="1"/>
  <c r="CP75" i="6"/>
  <c r="CP76" i="6"/>
  <c r="AY83" i="6"/>
  <c r="AB84" i="6"/>
  <c r="AX84" i="6" s="1"/>
  <c r="AB70" i="6"/>
  <c r="AX70" i="6" s="1"/>
  <c r="AY67" i="6"/>
  <c r="BS61" i="6"/>
  <c r="CO61" i="6" s="1"/>
  <c r="AB62" i="6"/>
  <c r="AX62" i="6" s="1"/>
  <c r="CP71" i="6"/>
  <c r="CP79" i="6"/>
  <c r="AB81" i="6"/>
  <c r="AX81" i="6" s="1"/>
  <c r="CP85" i="6"/>
  <c r="AY23" i="6"/>
  <c r="AY44" i="6"/>
  <c r="CC130" i="6"/>
  <c r="AB22" i="6"/>
  <c r="AX22" i="6" s="1"/>
  <c r="CP29" i="6"/>
  <c r="AY30" i="6"/>
  <c r="CP31" i="6"/>
  <c r="DB58" i="6"/>
  <c r="BS51" i="6"/>
  <c r="CO51" i="6" s="1"/>
  <c r="AY52" i="6"/>
  <c r="CP37" i="6"/>
  <c r="AY22" i="6"/>
  <c r="CP22" i="6"/>
  <c r="AB30" i="6"/>
  <c r="AX30" i="6" s="1"/>
  <c r="BT38" i="6"/>
  <c r="BS38" i="6" s="1"/>
  <c r="CO38" i="6" s="1"/>
  <c r="CP39" i="6"/>
  <c r="AB51" i="6"/>
  <c r="AX51" i="6" s="1"/>
  <c r="AY51" i="6"/>
  <c r="AB55" i="6"/>
  <c r="AX55" i="6" s="1"/>
  <c r="BH135" i="6"/>
  <c r="CX58" i="6"/>
  <c r="CP33" i="6"/>
  <c r="BN58" i="6"/>
  <c r="AB47" i="6"/>
  <c r="AX47" i="6" s="1"/>
  <c r="BS50" i="6"/>
  <c r="CO50" i="6" s="1"/>
  <c r="AB52" i="6"/>
  <c r="AX52" i="6" s="1"/>
  <c r="CA139" i="6"/>
  <c r="CA141" i="6" s="1"/>
  <c r="AB33" i="6"/>
  <c r="AX33" i="6" s="1"/>
  <c r="AY42" i="6"/>
  <c r="AY49" i="6"/>
  <c r="BS43" i="6"/>
  <c r="CO43" i="6" s="1"/>
  <c r="BS28" i="6"/>
  <c r="CO28" i="6" s="1"/>
  <c r="BL58" i="6"/>
  <c r="BS31" i="6"/>
  <c r="CO31" i="6" s="1"/>
  <c r="H139" i="6"/>
  <c r="H141" i="6" s="1"/>
  <c r="AY21" i="6"/>
  <c r="AY24" i="6"/>
  <c r="AY28" i="6"/>
  <c r="AQ130" i="6"/>
  <c r="DH58" i="6"/>
  <c r="AB23" i="6"/>
  <c r="AX23" i="6" s="1"/>
  <c r="AB29" i="6"/>
  <c r="AX29" i="6" s="1"/>
  <c r="CP32" i="6"/>
  <c r="AB45" i="6"/>
  <c r="AX45" i="6" s="1"/>
  <c r="CP45" i="6"/>
  <c r="AY47" i="6"/>
  <c r="CP19" i="6"/>
  <c r="BK20" i="6"/>
  <c r="CQ20" i="6"/>
  <c r="BB20" i="6"/>
  <c r="AY10" i="6"/>
  <c r="CP14" i="6"/>
  <c r="BD136" i="6"/>
  <c r="BF20" i="6"/>
  <c r="AY18" i="6"/>
  <c r="O139" i="6"/>
  <c r="O141" i="6" s="1"/>
  <c r="CC139" i="6"/>
  <c r="CC141" i="6" s="1"/>
  <c r="CD139" i="6"/>
  <c r="CD141" i="6" s="1"/>
  <c r="AB15" i="6"/>
  <c r="AX15" i="6" s="1"/>
  <c r="V139" i="6"/>
  <c r="V141" i="6" s="1"/>
  <c r="AK139" i="6"/>
  <c r="AK141" i="6" s="1"/>
  <c r="AT139" i="6"/>
  <c r="AT141" i="6" s="1"/>
  <c r="AB6" i="6"/>
  <c r="AX6" i="6" s="1"/>
  <c r="AD139" i="6"/>
  <c r="AD141" i="6" s="1"/>
  <c r="BG20" i="6"/>
  <c r="AB7" i="6"/>
  <c r="AX7" i="6" s="1"/>
  <c r="DE20" i="6"/>
  <c r="BH134" i="6"/>
  <c r="BN20" i="6"/>
  <c r="AY5" i="6"/>
  <c r="AY6" i="6"/>
  <c r="CW20" i="6"/>
  <c r="AB10" i="6"/>
  <c r="AX10" i="6" s="1"/>
  <c r="CP12" i="6"/>
  <c r="AY15" i="6"/>
  <c r="X139" i="6"/>
  <c r="X141" i="6" s="1"/>
  <c r="CJ139" i="6"/>
  <c r="AY16" i="6"/>
  <c r="AN139" i="6"/>
  <c r="AN141" i="6" s="1"/>
  <c r="CV20" i="6"/>
  <c r="BS6" i="6"/>
  <c r="CO6" i="6" s="1"/>
  <c r="M139" i="6"/>
  <c r="M141" i="6" s="1"/>
  <c r="AM139" i="6"/>
  <c r="AM141" i="6" s="1"/>
  <c r="AJ139" i="6"/>
  <c r="AJ141" i="6" s="1"/>
  <c r="AY102" i="6"/>
  <c r="AB21" i="6"/>
  <c r="AX21" i="6" s="1"/>
  <c r="BS4" i="6"/>
  <c r="CO4" i="6" s="1"/>
  <c r="BC9" i="6"/>
  <c r="BS21" i="6"/>
  <c r="CO21" i="6" s="1"/>
  <c r="BQ137" i="6"/>
  <c r="BQ91" i="6"/>
  <c r="CP94" i="6"/>
  <c r="Z140" i="6"/>
  <c r="Z108" i="6"/>
  <c r="BR96" i="6"/>
  <c r="G96" i="6"/>
  <c r="BS96" i="6" s="1"/>
  <c r="CO96" i="6" s="1"/>
  <c r="DI96" i="6"/>
  <c r="AY100" i="6"/>
  <c r="BT101" i="6"/>
  <c r="BS101" i="6" s="1"/>
  <c r="CO101" i="6" s="1"/>
  <c r="DE101" i="6"/>
  <c r="CP101" i="6" s="1"/>
  <c r="BA110" i="6"/>
  <c r="AY110" i="6" s="1"/>
  <c r="AC110" i="6"/>
  <c r="CR48" i="6"/>
  <c r="CP48" i="6" s="1"/>
  <c r="BT48" i="6"/>
  <c r="BS48" i="6" s="1"/>
  <c r="CO48" i="6" s="1"/>
  <c r="BI134" i="6"/>
  <c r="BT18" i="6"/>
  <c r="BS18" i="6" s="1"/>
  <c r="CO18" i="6" s="1"/>
  <c r="CT18" i="6"/>
  <c r="CP18" i="6" s="1"/>
  <c r="CN91" i="6"/>
  <c r="CY91" i="6"/>
  <c r="DI73" i="6"/>
  <c r="BR73" i="6"/>
  <c r="AY73" i="6" s="1"/>
  <c r="G73" i="6"/>
  <c r="CQ91" i="6"/>
  <c r="BN103" i="6"/>
  <c r="AY103" i="6" s="1"/>
  <c r="AC103" i="6"/>
  <c r="AB103" i="6" s="1"/>
  <c r="AX103" i="6" s="1"/>
  <c r="DG132" i="6"/>
  <c r="DE128" i="6"/>
  <c r="BW134" i="6"/>
  <c r="BT8" i="6"/>
  <c r="BT13" i="6"/>
  <c r="CT13" i="6"/>
  <c r="BD20" i="6"/>
  <c r="BU130" i="6"/>
  <c r="CQ135" i="6"/>
  <c r="CZ58" i="6"/>
  <c r="U135" i="6"/>
  <c r="U139" i="6" s="1"/>
  <c r="U58" i="6"/>
  <c r="BM26" i="6"/>
  <c r="G26" i="6"/>
  <c r="DI38" i="6"/>
  <c r="CP38" i="6" s="1"/>
  <c r="BR38" i="6"/>
  <c r="AY38" i="6" s="1"/>
  <c r="G38" i="6"/>
  <c r="CP51" i="6"/>
  <c r="CP52" i="6"/>
  <c r="CP53" i="6"/>
  <c r="CP55" i="6"/>
  <c r="CP57" i="6"/>
  <c r="BO58" i="6"/>
  <c r="BO130" i="6" s="1"/>
  <c r="CM58" i="6"/>
  <c r="CM130" i="6" s="1"/>
  <c r="CZ91" i="6"/>
  <c r="DI66" i="6"/>
  <c r="CP66" i="6" s="1"/>
  <c r="BT66" i="6"/>
  <c r="BS66" i="6" s="1"/>
  <c r="CO66" i="6" s="1"/>
  <c r="CP69" i="6"/>
  <c r="AY70" i="6"/>
  <c r="CP81" i="6"/>
  <c r="BG108" i="6"/>
  <c r="BQ108" i="6"/>
  <c r="CV140" i="6"/>
  <c r="CP99" i="6"/>
  <c r="CI135" i="6"/>
  <c r="CI139" i="6" s="1"/>
  <c r="CI141" i="6" s="1"/>
  <c r="BT24" i="6"/>
  <c r="BS24" i="6" s="1"/>
  <c r="CO24" i="6" s="1"/>
  <c r="CI58" i="6"/>
  <c r="BA48" i="6"/>
  <c r="AY48" i="6" s="1"/>
  <c r="AC48" i="6"/>
  <c r="AB48" i="6" s="1"/>
  <c r="AX48" i="6" s="1"/>
  <c r="DE137" i="6"/>
  <c r="DE91" i="6"/>
  <c r="BS77" i="6"/>
  <c r="CO77" i="6" s="1"/>
  <c r="AB93" i="6"/>
  <c r="AX93" i="6" s="1"/>
  <c r="BE20" i="6"/>
  <c r="BM20" i="6"/>
  <c r="DA136" i="6"/>
  <c r="I136" i="6"/>
  <c r="CR7" i="6"/>
  <c r="CP7" i="6" s="1"/>
  <c r="I20" i="6"/>
  <c r="AZ134" i="6"/>
  <c r="Z134" i="6"/>
  <c r="Z20" i="6"/>
  <c r="DI9" i="6"/>
  <c r="AH20" i="6"/>
  <c r="DD20" i="6"/>
  <c r="BI135" i="6"/>
  <c r="BI58" i="6"/>
  <c r="DG135" i="6"/>
  <c r="DG58" i="6"/>
  <c r="W130" i="6"/>
  <c r="DG91" i="6"/>
  <c r="BN96" i="6"/>
  <c r="AS108" i="6"/>
  <c r="AS130" i="6" s="1"/>
  <c r="AC96" i="6"/>
  <c r="BT126" i="6"/>
  <c r="BS126" i="6" s="1"/>
  <c r="CO126" i="6" s="1"/>
  <c r="CT126" i="6"/>
  <c r="AB4" i="6"/>
  <c r="AX4" i="6" s="1"/>
  <c r="CG136" i="6"/>
  <c r="CG20" i="6"/>
  <c r="CY135" i="6"/>
  <c r="AB36" i="6"/>
  <c r="AX36" i="6" s="1"/>
  <c r="BZ136" i="6"/>
  <c r="BZ139" i="6" s="1"/>
  <c r="BZ141" i="6" s="1"/>
  <c r="BZ20" i="6"/>
  <c r="BZ130" i="6" s="1"/>
  <c r="CU13" i="6"/>
  <c r="CU136" i="6" s="1"/>
  <c r="BD135" i="6"/>
  <c r="CS58" i="6"/>
  <c r="DD43" i="6"/>
  <c r="BR68" i="6"/>
  <c r="AY68" i="6" s="1"/>
  <c r="BC79" i="6"/>
  <c r="AY79" i="6" s="1"/>
  <c r="AB90" i="6"/>
  <c r="AX90" i="6" s="1"/>
  <c r="AC102" i="6"/>
  <c r="AB102" i="6" s="1"/>
  <c r="AX102" i="6" s="1"/>
  <c r="BN102" i="6"/>
  <c r="BR136" i="6"/>
  <c r="BL134" i="6"/>
  <c r="AY12" i="6"/>
  <c r="BL13" i="6"/>
  <c r="AY13" i="6" s="1"/>
  <c r="DI16" i="6"/>
  <c r="CP16" i="6" s="1"/>
  <c r="G16" i="6"/>
  <c r="BC17" i="6"/>
  <c r="AY17" i="6" s="1"/>
  <c r="BW20" i="6"/>
  <c r="BE135" i="6"/>
  <c r="CT58" i="6"/>
  <c r="DD26" i="6"/>
  <c r="CP26" i="6" s="1"/>
  <c r="DD28" i="6"/>
  <c r="CP28" i="6" s="1"/>
  <c r="AY29" i="6"/>
  <c r="BS29" i="6"/>
  <c r="CO29" i="6" s="1"/>
  <c r="AY34" i="6"/>
  <c r="AY36" i="6"/>
  <c r="AB43" i="6"/>
  <c r="AX43" i="6" s="1"/>
  <c r="CP44" i="6"/>
  <c r="BA54" i="6"/>
  <c r="AY54" i="6" s="1"/>
  <c r="G54" i="6"/>
  <c r="AB54" i="6" s="1"/>
  <c r="AX54" i="6" s="1"/>
  <c r="CR54" i="6"/>
  <c r="CP54" i="6" s="1"/>
  <c r="L135" i="6"/>
  <c r="CU56" i="6"/>
  <c r="CP56" i="6" s="1"/>
  <c r="L58" i="6"/>
  <c r="G56" i="6"/>
  <c r="BS56" i="6" s="1"/>
  <c r="CO56" i="6" s="1"/>
  <c r="AB57" i="6"/>
  <c r="AX57" i="6" s="1"/>
  <c r="BR60" i="6"/>
  <c r="AY60" i="6" s="1"/>
  <c r="AC60" i="6"/>
  <c r="AB60" i="6" s="1"/>
  <c r="AX60" i="6" s="1"/>
  <c r="AY71" i="6"/>
  <c r="AY77" i="6"/>
  <c r="BE91" i="6"/>
  <c r="DE93" i="6"/>
  <c r="BT93" i="6"/>
  <c r="CP98" i="6"/>
  <c r="CV108" i="6"/>
  <c r="BG128" i="6"/>
  <c r="BG132" i="6"/>
  <c r="BQ132" i="6"/>
  <c r="BQ128" i="6"/>
  <c r="BB133" i="6"/>
  <c r="CZ136" i="6"/>
  <c r="CZ20" i="6"/>
  <c r="CW137" i="6"/>
  <c r="CW91" i="6"/>
  <c r="AB11" i="6"/>
  <c r="AX11" i="6" s="1"/>
  <c r="BW135" i="6"/>
  <c r="CR21" i="6"/>
  <c r="BW58" i="6"/>
  <c r="AY40" i="6"/>
  <c r="AH91" i="6"/>
  <c r="AC125" i="6"/>
  <c r="AB125" i="6" s="1"/>
  <c r="AX125" i="6" s="1"/>
  <c r="BC125" i="6"/>
  <c r="AY125" i="6" s="1"/>
  <c r="CS136" i="6"/>
  <c r="BB135" i="6"/>
  <c r="BI91" i="6"/>
  <c r="AZ136" i="6"/>
  <c r="AY4" i="6"/>
  <c r="AZ20" i="6"/>
  <c r="BQ136" i="6"/>
  <c r="BQ20" i="6"/>
  <c r="DD136" i="6"/>
  <c r="BK134" i="6"/>
  <c r="BR9" i="6"/>
  <c r="BR20" i="6" s="1"/>
  <c r="G13" i="6"/>
  <c r="DI13" i="6"/>
  <c r="BL135" i="6"/>
  <c r="AC37" i="6"/>
  <c r="AB37" i="6" s="1"/>
  <c r="AX37" i="6" s="1"/>
  <c r="AP135" i="6"/>
  <c r="BK37" i="6"/>
  <c r="BK58" i="6" s="1"/>
  <c r="CQ58" i="6"/>
  <c r="L137" i="6"/>
  <c r="CU59" i="6"/>
  <c r="L91" i="6"/>
  <c r="BD59" i="6"/>
  <c r="G59" i="6"/>
  <c r="CR137" i="6"/>
  <c r="CR91" i="6"/>
  <c r="CS91" i="6"/>
  <c r="BY137" i="6"/>
  <c r="BY91" i="6"/>
  <c r="CT63" i="6"/>
  <c r="CP83" i="6"/>
  <c r="BH140" i="6"/>
  <c r="BH108" i="6"/>
  <c r="DE98" i="6"/>
  <c r="BT98" i="6"/>
  <c r="BS98" i="6" s="1"/>
  <c r="CO98" i="6" s="1"/>
  <c r="BI136" i="6"/>
  <c r="BI20" i="6"/>
  <c r="K134" i="6"/>
  <c r="K20" i="6"/>
  <c r="CT8" i="6"/>
  <c r="CP8" i="6" s="1"/>
  <c r="BD134" i="6"/>
  <c r="CZ134" i="6"/>
  <c r="CX20" i="6"/>
  <c r="AW20" i="6"/>
  <c r="AC8" i="6"/>
  <c r="DA134" i="6"/>
  <c r="G9" i="6"/>
  <c r="AB9" i="6" s="1"/>
  <c r="AX9" i="6" s="1"/>
  <c r="BY9" i="6"/>
  <c r="CT9" i="6" s="1"/>
  <c r="AI136" i="6"/>
  <c r="AC13" i="6"/>
  <c r="CT15" i="6"/>
  <c r="DB15" i="6"/>
  <c r="DB20" i="6" s="1"/>
  <c r="G17" i="6"/>
  <c r="BS17" i="6" s="1"/>
  <c r="CO17" i="6" s="1"/>
  <c r="K136" i="6"/>
  <c r="AC19" i="6"/>
  <c r="AB19" i="6" s="1"/>
  <c r="AX19" i="6" s="1"/>
  <c r="BC19" i="6"/>
  <c r="AY19" i="6" s="1"/>
  <c r="AM130" i="6"/>
  <c r="DC135" i="6"/>
  <c r="DC58" i="6"/>
  <c r="AR135" i="6"/>
  <c r="AR139" i="6" s="1"/>
  <c r="AR141" i="6" s="1"/>
  <c r="AR58" i="6"/>
  <c r="AC24" i="6"/>
  <c r="AB24" i="6" s="1"/>
  <c r="AX24" i="6" s="1"/>
  <c r="AY26" i="6"/>
  <c r="DF135" i="6"/>
  <c r="DF139" i="6" s="1"/>
  <c r="DF141" i="6" s="1"/>
  <c r="DF58" i="6"/>
  <c r="DF130" i="6" s="1"/>
  <c r="AY35" i="6"/>
  <c r="DD36" i="6"/>
  <c r="CP36" i="6" s="1"/>
  <c r="AY37" i="6"/>
  <c r="G40" i="6"/>
  <c r="DI40" i="6"/>
  <c r="CP40" i="6" s="1"/>
  <c r="BM45" i="6"/>
  <c r="AY45" i="6" s="1"/>
  <c r="AC50" i="6"/>
  <c r="AB50" i="6" s="1"/>
  <c r="AX50" i="6" s="1"/>
  <c r="AI135" i="6"/>
  <c r="AC56" i="6"/>
  <c r="I58" i="6"/>
  <c r="BD58" i="6"/>
  <c r="BM91" i="6"/>
  <c r="BP91" i="6"/>
  <c r="AB82" i="6"/>
  <c r="AX82" i="6" s="1"/>
  <c r="BB140" i="6"/>
  <c r="BB108" i="6"/>
  <c r="BJ140" i="6"/>
  <c r="BJ108" i="6"/>
  <c r="CJ102" i="6"/>
  <c r="CJ140" i="6" s="1"/>
  <c r="DI102" i="6"/>
  <c r="BT109" i="6"/>
  <c r="BW132" i="6"/>
  <c r="BW128" i="6"/>
  <c r="BC133" i="6"/>
  <c r="CR113" i="6"/>
  <c r="CP113" i="6" s="1"/>
  <c r="BT113" i="6"/>
  <c r="BS113" i="6" s="1"/>
  <c r="CO113" i="6" s="1"/>
  <c r="DI136" i="6"/>
  <c r="BG91" i="6"/>
  <c r="BG137" i="6"/>
  <c r="AF128" i="6"/>
  <c r="AC109" i="6"/>
  <c r="AF132" i="6"/>
  <c r="BA109" i="6"/>
  <c r="CX135" i="6"/>
  <c r="CR23" i="6"/>
  <c r="CP23" i="6" s="1"/>
  <c r="BT23" i="6"/>
  <c r="BS23" i="6" s="1"/>
  <c r="CO23" i="6" s="1"/>
  <c r="BR66" i="6"/>
  <c r="AY66" i="6" s="1"/>
  <c r="AC66" i="6"/>
  <c r="AB66" i="6" s="1"/>
  <c r="AX66" i="6" s="1"/>
  <c r="BS117" i="6"/>
  <c r="CO117" i="6" s="1"/>
  <c r="AB117" i="6"/>
  <c r="AX117" i="6" s="1"/>
  <c r="DH135" i="6"/>
  <c r="CP25" i="6"/>
  <c r="BH136" i="6"/>
  <c r="BH20" i="6"/>
  <c r="CV136" i="6"/>
  <c r="I134" i="6"/>
  <c r="G8" i="6"/>
  <c r="X130" i="6"/>
  <c r="BK136" i="6"/>
  <c r="BY136" i="6"/>
  <c r="CT4" i="6"/>
  <c r="CP4" i="6" s="1"/>
  <c r="CY20" i="6"/>
  <c r="CP6" i="6"/>
  <c r="BA7" i="6"/>
  <c r="BA136" i="6" s="1"/>
  <c r="CS134" i="6"/>
  <c r="CP11" i="6"/>
  <c r="H130" i="6"/>
  <c r="AF20" i="6"/>
  <c r="AN130" i="6"/>
  <c r="DA20" i="6"/>
  <c r="AF135" i="6"/>
  <c r="AF58" i="6"/>
  <c r="CV135" i="6"/>
  <c r="CV58" i="6"/>
  <c r="DD24" i="6"/>
  <c r="CP24" i="6" s="1"/>
  <c r="AY25" i="6"/>
  <c r="AV135" i="6"/>
  <c r="AV139" i="6" s="1"/>
  <c r="AV141" i="6" s="1"/>
  <c r="AV58" i="6"/>
  <c r="AV130" i="6" s="1"/>
  <c r="BQ39" i="6"/>
  <c r="AY39" i="6" s="1"/>
  <c r="R135" i="6"/>
  <c r="R139" i="6" s="1"/>
  <c r="R141" i="6" s="1"/>
  <c r="R58" i="6"/>
  <c r="BJ41" i="6"/>
  <c r="BJ58" i="6" s="1"/>
  <c r="BJ130" i="6" s="1"/>
  <c r="G41" i="6"/>
  <c r="BS41" i="6" s="1"/>
  <c r="CO41" i="6" s="1"/>
  <c r="DA41" i="6"/>
  <c r="DA58" i="6" s="1"/>
  <c r="CP47" i="6"/>
  <c r="BT49" i="6"/>
  <c r="BS49" i="6" s="1"/>
  <c r="CO49" i="6" s="1"/>
  <c r="CR49" i="6"/>
  <c r="CP49" i="6" s="1"/>
  <c r="DD50" i="6"/>
  <c r="CP50" i="6" s="1"/>
  <c r="AY55" i="6"/>
  <c r="AY57" i="6"/>
  <c r="AP58" i="6"/>
  <c r="BE58" i="6"/>
  <c r="CY58" i="6"/>
  <c r="AW137" i="6"/>
  <c r="BF137" i="6"/>
  <c r="BF91" i="6"/>
  <c r="BN136" i="6"/>
  <c r="BN91" i="6"/>
  <c r="CV137" i="6"/>
  <c r="CV91" i="6"/>
  <c r="DD137" i="6"/>
  <c r="DD91" i="6"/>
  <c r="BI137" i="6"/>
  <c r="BC64" i="6"/>
  <c r="AY64" i="6" s="1"/>
  <c r="DI65" i="6"/>
  <c r="CP65" i="6" s="1"/>
  <c r="BR65" i="6"/>
  <c r="AY65" i="6" s="1"/>
  <c r="G65" i="6"/>
  <c r="AB65" i="6" s="1"/>
  <c r="AX65" i="6" s="1"/>
  <c r="BC80" i="6"/>
  <c r="AY80" i="6" s="1"/>
  <c r="AC80" i="6"/>
  <c r="AB80" i="6" s="1"/>
  <c r="AX80" i="6" s="1"/>
  <c r="AY84" i="6"/>
  <c r="AY85" i="6"/>
  <c r="BC140" i="6"/>
  <c r="BC108" i="6"/>
  <c r="BK108" i="6"/>
  <c r="BK140" i="6"/>
  <c r="BL108" i="6"/>
  <c r="CP95" i="6"/>
  <c r="DD128" i="6"/>
  <c r="CU133" i="6"/>
  <c r="AB126" i="6"/>
  <c r="AX126" i="6" s="1"/>
  <c r="CM139" i="6"/>
  <c r="CM141" i="6" s="1"/>
  <c r="BB136" i="6"/>
  <c r="BJ136" i="6"/>
  <c r="DB136" i="6"/>
  <c r="Z136" i="6"/>
  <c r="BB134" i="6"/>
  <c r="BJ134" i="6"/>
  <c r="DB134" i="6"/>
  <c r="N130" i="6"/>
  <c r="V130" i="6"/>
  <c r="AG130" i="6"/>
  <c r="AO130" i="6"/>
  <c r="CD130" i="6"/>
  <c r="BC135" i="6"/>
  <c r="BK135" i="6"/>
  <c r="CW135" i="6"/>
  <c r="CW58" i="6"/>
  <c r="DE135" i="6"/>
  <c r="DE58" i="6"/>
  <c r="BM27" i="6"/>
  <c r="AW135" i="6"/>
  <c r="DI30" i="6"/>
  <c r="CP30" i="6" s="1"/>
  <c r="AO135" i="6"/>
  <c r="AO139" i="6" s="1"/>
  <c r="AO141" i="6" s="1"/>
  <c r="AC41" i="6"/>
  <c r="AB41" i="6" s="1"/>
  <c r="AX41" i="6" s="1"/>
  <c r="CP46" i="6"/>
  <c r="AY53" i="6"/>
  <c r="BC58" i="6"/>
  <c r="AZ137" i="6"/>
  <c r="AZ91" i="6"/>
  <c r="BH137" i="6"/>
  <c r="BH91" i="6"/>
  <c r="BR59" i="6"/>
  <c r="AY62" i="6"/>
  <c r="K137" i="6"/>
  <c r="K91" i="6"/>
  <c r="DA64" i="6"/>
  <c r="CP64" i="6" s="1"/>
  <c r="BT86" i="6"/>
  <c r="BS86" i="6" s="1"/>
  <c r="CO86" i="6" s="1"/>
  <c r="CT86" i="6"/>
  <c r="DG140" i="6"/>
  <c r="DG108" i="6"/>
  <c r="DE100" i="6"/>
  <c r="CP100" i="6" s="1"/>
  <c r="AY101" i="6"/>
  <c r="CP103" i="6"/>
  <c r="Q132" i="6"/>
  <c r="CZ109" i="6"/>
  <c r="Q128" i="6"/>
  <c r="Q130" i="6" s="1"/>
  <c r="BF132" i="6"/>
  <c r="BF128" i="6"/>
  <c r="BF130" i="6" s="1"/>
  <c r="BN137" i="6"/>
  <c r="DC133" i="6"/>
  <c r="DC128" i="6"/>
  <c r="DI116" i="6"/>
  <c r="AY120" i="6"/>
  <c r="AH128" i="6"/>
  <c r="AY126" i="6"/>
  <c r="M128" i="6"/>
  <c r="M130" i="6" s="1"/>
  <c r="BV139" i="6"/>
  <c r="BV141" i="6" s="1"/>
  <c r="BE136" i="6"/>
  <c r="BM136" i="6"/>
  <c r="CW136" i="6"/>
  <c r="DE136" i="6"/>
  <c r="AH136" i="6"/>
  <c r="AH134" i="6"/>
  <c r="AC134" i="6" s="1"/>
  <c r="BE134" i="6"/>
  <c r="BM134" i="6"/>
  <c r="CW134" i="6"/>
  <c r="DE134" i="6"/>
  <c r="BA9" i="6"/>
  <c r="CR9" i="6"/>
  <c r="CR134" i="6" s="1"/>
  <c r="CT10" i="6"/>
  <c r="CP10" i="6" s="1"/>
  <c r="BC11" i="6"/>
  <c r="AY11" i="6" s="1"/>
  <c r="DC13" i="6"/>
  <c r="DC20" i="6" s="1"/>
  <c r="BF135" i="6"/>
  <c r="CZ135" i="6"/>
  <c r="BP135" i="6"/>
  <c r="BP58" i="6"/>
  <c r="AC38" i="6"/>
  <c r="AB38" i="6" s="1"/>
  <c r="AX38" i="6" s="1"/>
  <c r="BM43" i="6"/>
  <c r="AY43" i="6" s="1"/>
  <c r="CP43" i="6"/>
  <c r="BF58" i="6"/>
  <c r="AC59" i="6"/>
  <c r="CX137" i="6"/>
  <c r="CX91" i="6"/>
  <c r="DG137" i="6"/>
  <c r="AB61" i="6"/>
  <c r="AX61" i="6" s="1"/>
  <c r="AB68" i="6"/>
  <c r="AX68" i="6" s="1"/>
  <c r="CP73" i="6"/>
  <c r="AW91" i="6"/>
  <c r="CP93" i="6"/>
  <c r="AC104" i="6"/>
  <c r="AB104" i="6" s="1"/>
  <c r="AX104" i="6" s="1"/>
  <c r="AZ104" i="6"/>
  <c r="CP105" i="6"/>
  <c r="CR109" i="6"/>
  <c r="DB132" i="6"/>
  <c r="DB128" i="6"/>
  <c r="CP111" i="6"/>
  <c r="BF136" i="6"/>
  <c r="BN135" i="6"/>
  <c r="CX136" i="6"/>
  <c r="DG136" i="6"/>
  <c r="AW136" i="6"/>
  <c r="BF134" i="6"/>
  <c r="BO134" i="6"/>
  <c r="BO139" i="6" s="1"/>
  <c r="BO141" i="6" s="1"/>
  <c r="BN134" i="6"/>
  <c r="CX134" i="6"/>
  <c r="DG134" i="6"/>
  <c r="R130" i="6"/>
  <c r="CH20" i="6"/>
  <c r="CH130" i="6" s="1"/>
  <c r="DG20" i="6"/>
  <c r="BG135" i="6"/>
  <c r="CS135" i="6"/>
  <c r="G27" i="6"/>
  <c r="AC28" i="6"/>
  <c r="AB28" i="6" s="1"/>
  <c r="AX28" i="6" s="1"/>
  <c r="CN135" i="6"/>
  <c r="CN58" i="6"/>
  <c r="BT32" i="6"/>
  <c r="BS32" i="6" s="1"/>
  <c r="CO32" i="6" s="1"/>
  <c r="BQ135" i="6"/>
  <c r="BQ58" i="6"/>
  <c r="CG135" i="6"/>
  <c r="CG58" i="6"/>
  <c r="AC39" i="6"/>
  <c r="AB39" i="6" s="1"/>
  <c r="AX39" i="6" s="1"/>
  <c r="G42" i="6"/>
  <c r="AB42" i="6" s="1"/>
  <c r="AX42" i="6" s="1"/>
  <c r="AC49" i="6"/>
  <c r="AB49" i="6" s="1"/>
  <c r="AX49" i="6" s="1"/>
  <c r="AW58" i="6"/>
  <c r="BG58" i="6"/>
  <c r="AI137" i="6"/>
  <c r="AI91" i="6"/>
  <c r="BL137" i="6"/>
  <c r="BL91" i="6"/>
  <c r="CY137" i="6"/>
  <c r="DH137" i="6"/>
  <c r="CG137" i="6"/>
  <c r="CG91" i="6"/>
  <c r="AY63" i="6"/>
  <c r="CP77" i="6"/>
  <c r="CP84" i="6"/>
  <c r="AC87" i="6"/>
  <c r="AB87" i="6" s="1"/>
  <c r="AX87" i="6" s="1"/>
  <c r="BC87" i="6"/>
  <c r="AY87" i="6" s="1"/>
  <c r="G88" i="6"/>
  <c r="AB88" i="6" s="1"/>
  <c r="AX88" i="6" s="1"/>
  <c r="DI88" i="6"/>
  <c r="CP88" i="6" s="1"/>
  <c r="G90" i="6"/>
  <c r="BS90" i="6" s="1"/>
  <c r="CO90" i="6" s="1"/>
  <c r="BE140" i="6"/>
  <c r="CS140" i="6"/>
  <c r="CS108" i="6"/>
  <c r="DA140" i="6"/>
  <c r="DA108" i="6"/>
  <c r="BD108" i="6"/>
  <c r="BT95" i="6"/>
  <c r="BS95" i="6" s="1"/>
  <c r="CO95" i="6" s="1"/>
  <c r="AY96" i="6"/>
  <c r="AF140" i="6"/>
  <c r="BA104" i="6"/>
  <c r="BA108" i="6" s="1"/>
  <c r="AF108" i="6"/>
  <c r="J132" i="6"/>
  <c r="J139" i="6" s="1"/>
  <c r="J141" i="6" s="1"/>
  <c r="BB109" i="6"/>
  <c r="CS109" i="6"/>
  <c r="J128" i="6"/>
  <c r="J130" i="6" s="1"/>
  <c r="BJ128" i="6"/>
  <c r="CQ132" i="6"/>
  <c r="Q133" i="6"/>
  <c r="CZ112" i="6"/>
  <c r="CZ133" i="6" s="1"/>
  <c r="G112" i="6"/>
  <c r="BI112" i="6"/>
  <c r="BI133" i="6" s="1"/>
  <c r="BW133" i="6"/>
  <c r="CR112" i="6"/>
  <c r="BT112" i="6"/>
  <c r="T138" i="6"/>
  <c r="T139" i="6" s="1"/>
  <c r="T141" i="6" s="1"/>
  <c r="T128" i="6"/>
  <c r="T130" i="6" s="1"/>
  <c r="G121" i="6"/>
  <c r="G138" i="6" s="1"/>
  <c r="BL121" i="6"/>
  <c r="CP121" i="6"/>
  <c r="BR127" i="6"/>
  <c r="AY127" i="6" s="1"/>
  <c r="G127" i="6"/>
  <c r="AB127" i="6" s="1"/>
  <c r="AX127" i="6" s="1"/>
  <c r="DI127" i="6"/>
  <c r="CP127" i="6" s="1"/>
  <c r="AE139" i="6"/>
  <c r="AE140" i="6"/>
  <c r="BG136" i="6"/>
  <c r="BP136" i="6"/>
  <c r="CQ136" i="6"/>
  <c r="CY136" i="6"/>
  <c r="DH136" i="6"/>
  <c r="BG134" i="6"/>
  <c r="BQ134" i="6"/>
  <c r="CQ134" i="6"/>
  <c r="CY134" i="6"/>
  <c r="DH134" i="6"/>
  <c r="AL130" i="6"/>
  <c r="AT130" i="6"/>
  <c r="CI130" i="6"/>
  <c r="DH20" i="6"/>
  <c r="AZ135" i="6"/>
  <c r="AZ58" i="6"/>
  <c r="BH58" i="6"/>
  <c r="CT135" i="6"/>
  <c r="DB135" i="6"/>
  <c r="Z135" i="6"/>
  <c r="Z58" i="6"/>
  <c r="I135" i="6"/>
  <c r="BE137" i="6"/>
  <c r="BM137" i="6"/>
  <c r="CQ137" i="6"/>
  <c r="CZ137" i="6"/>
  <c r="CP62" i="6"/>
  <c r="CF137" i="6"/>
  <c r="CF139" i="6" s="1"/>
  <c r="CF141" i="6" s="1"/>
  <c r="CF91" i="6"/>
  <c r="CF130" i="6" s="1"/>
  <c r="CT140" i="6"/>
  <c r="CT108" i="6"/>
  <c r="DB140" i="6"/>
  <c r="BT103" i="6"/>
  <c r="BS103" i="6" s="1"/>
  <c r="CO103" i="6" s="1"/>
  <c r="AE108" i="6"/>
  <c r="AE130" i="6" s="1"/>
  <c r="BE109" i="6"/>
  <c r="CV109" i="6"/>
  <c r="CT132" i="6"/>
  <c r="AC114" i="6"/>
  <c r="AB114" i="6" s="1"/>
  <c r="AX114" i="6" s="1"/>
  <c r="BA114" i="6"/>
  <c r="AY114" i="6" s="1"/>
  <c r="BS116" i="6"/>
  <c r="CO116" i="6" s="1"/>
  <c r="CP138" i="6"/>
  <c r="CP124" i="6"/>
  <c r="BN132" i="6"/>
  <c r="BK82" i="6"/>
  <c r="AY82" i="6" s="1"/>
  <c r="BI140" i="6"/>
  <c r="CU140" i="6"/>
  <c r="DC140" i="6"/>
  <c r="CN140" i="6"/>
  <c r="BS105" i="6"/>
  <c r="CO105" i="6" s="1"/>
  <c r="CP106" i="6"/>
  <c r="N132" i="6"/>
  <c r="N139" i="6" s="1"/>
  <c r="N141" i="6" s="1"/>
  <c r="N128" i="6"/>
  <c r="DD132" i="6"/>
  <c r="DE133" i="6"/>
  <c r="AY113" i="6"/>
  <c r="AP133" i="6"/>
  <c r="BK120" i="6"/>
  <c r="BK133" i="6" s="1"/>
  <c r="AP128" i="6"/>
  <c r="AY124" i="6"/>
  <c r="Y139" i="6"/>
  <c r="Y141" i="6" s="1"/>
  <c r="Z137" i="6"/>
  <c r="BA137" i="6"/>
  <c r="CS137" i="6"/>
  <c r="AP137" i="6"/>
  <c r="AH137" i="6"/>
  <c r="BC88" i="6"/>
  <c r="AY88" i="6" s="1"/>
  <c r="BD140" i="6"/>
  <c r="BL140" i="6"/>
  <c r="CX140" i="6"/>
  <c r="DH140" i="6"/>
  <c r="AW140" i="6"/>
  <c r="BR102" i="6"/>
  <c r="AW108" i="6"/>
  <c r="DH108" i="6"/>
  <c r="BR132" i="6"/>
  <c r="BC132" i="6"/>
  <c r="BK132" i="6"/>
  <c r="CY128" i="6"/>
  <c r="CY132" i="6"/>
  <c r="DH132" i="6"/>
  <c r="AG132" i="6"/>
  <c r="AG139" i="6" s="1"/>
  <c r="AG141" i="6" s="1"/>
  <c r="BX139" i="6"/>
  <c r="BX141" i="6" s="1"/>
  <c r="BI111" i="6"/>
  <c r="AF133" i="6"/>
  <c r="BD133" i="6"/>
  <c r="CP114" i="6"/>
  <c r="BT123" i="6"/>
  <c r="BS123" i="6" s="1"/>
  <c r="CO123" i="6" s="1"/>
  <c r="CT123" i="6"/>
  <c r="CP123" i="6" s="1"/>
  <c r="I128" i="6"/>
  <c r="S139" i="6"/>
  <c r="S141" i="6" s="1"/>
  <c r="BA50" i="6"/>
  <c r="AY50" i="6" s="1"/>
  <c r="BB137" i="6"/>
  <c r="BJ137" i="6"/>
  <c r="G71" i="6"/>
  <c r="BS71" i="6" s="1"/>
  <c r="CO71" i="6" s="1"/>
  <c r="Z91" i="6"/>
  <c r="AS140" i="6"/>
  <c r="CQ108" i="6"/>
  <c r="CQ140" i="6"/>
  <c r="CY140" i="6"/>
  <c r="CY108" i="6"/>
  <c r="BT104" i="6"/>
  <c r="BS104" i="6" s="1"/>
  <c r="CO104" i="6" s="1"/>
  <c r="U140" i="6"/>
  <c r="BM107" i="6"/>
  <c r="BM108" i="6" s="1"/>
  <c r="DD107" i="6"/>
  <c r="DD140" i="6" s="1"/>
  <c r="U108" i="6"/>
  <c r="BI108" i="6"/>
  <c r="CN108" i="6"/>
  <c r="CX108" i="6"/>
  <c r="G109" i="6"/>
  <c r="BD128" i="6"/>
  <c r="BD132" i="6"/>
  <c r="BL132" i="6"/>
  <c r="BL128" i="6"/>
  <c r="CQ128" i="6"/>
  <c r="DI132" i="6"/>
  <c r="AN128" i="6"/>
  <c r="BE133" i="6"/>
  <c r="DA133" i="6"/>
  <c r="BR117" i="6"/>
  <c r="AY117" i="6" s="1"/>
  <c r="DI117" i="6"/>
  <c r="CP117" i="6" s="1"/>
  <c r="DI118" i="6"/>
  <c r="CP118" i="6" s="1"/>
  <c r="CP122" i="6"/>
  <c r="BP128" i="6"/>
  <c r="DH128" i="6"/>
  <c r="DC137" i="6"/>
  <c r="BP137" i="6"/>
  <c r="DB82" i="6"/>
  <c r="CP82" i="6" s="1"/>
  <c r="S91" i="6"/>
  <c r="S130" i="6" s="1"/>
  <c r="BA91" i="6"/>
  <c r="BF140" i="6"/>
  <c r="BN140" i="6"/>
  <c r="CZ140" i="6"/>
  <c r="BP140" i="6"/>
  <c r="BP108" i="6"/>
  <c r="AB107" i="6"/>
  <c r="AX107" i="6" s="1"/>
  <c r="AH108" i="6"/>
  <c r="CZ108" i="6"/>
  <c r="BM132" i="6"/>
  <c r="DA128" i="6"/>
  <c r="P132" i="6"/>
  <c r="P139" i="6" s="1"/>
  <c r="P141" i="6" s="1"/>
  <c r="P128" i="6"/>
  <c r="P130" i="6" s="1"/>
  <c r="G110" i="6"/>
  <c r="BS110" i="6" s="1"/>
  <c r="CO110" i="6" s="1"/>
  <c r="AW132" i="6"/>
  <c r="AW128" i="6"/>
  <c r="AC111" i="6"/>
  <c r="AB111" i="6" s="1"/>
  <c r="AX111" i="6" s="1"/>
  <c r="CS133" i="6"/>
  <c r="DB133" i="6"/>
  <c r="BC123" i="6"/>
  <c r="AY123" i="6" s="1"/>
  <c r="BL133" i="6"/>
  <c r="CN133" i="6"/>
  <c r="CV133" i="6"/>
  <c r="DD133" i="6"/>
  <c r="BY128" i="6"/>
  <c r="BT122" i="6"/>
  <c r="BS122" i="6" s="1"/>
  <c r="CO122" i="6" s="1"/>
  <c r="U128" i="6"/>
  <c r="CL128" i="6"/>
  <c r="CL130" i="6" s="1"/>
  <c r="CW140" i="6"/>
  <c r="AR108" i="6"/>
  <c r="AZ132" i="6"/>
  <c r="BH132" i="6"/>
  <c r="BN133" i="6"/>
  <c r="CX133" i="6"/>
  <c r="DG133" i="6"/>
  <c r="BM119" i="6"/>
  <c r="BM128" i="6" s="1"/>
  <c r="AC121" i="6"/>
  <c r="BT138" i="6"/>
  <c r="AC122" i="6"/>
  <c r="AB122" i="6" s="1"/>
  <c r="AX122" i="6" s="1"/>
  <c r="CT125" i="6"/>
  <c r="CP125" i="6" s="1"/>
  <c r="CP126" i="6"/>
  <c r="CN128" i="6"/>
  <c r="CN130" i="6" s="1"/>
  <c r="AQ139" i="6"/>
  <c r="AQ141" i="6" s="1"/>
  <c r="CH139" i="6"/>
  <c r="CH141" i="6" s="1"/>
  <c r="BQ133" i="6"/>
  <c r="CQ133" i="6"/>
  <c r="DH133" i="6"/>
  <c r="CP116" i="6"/>
  <c r="CG128" i="6"/>
  <c r="CG133" i="6"/>
  <c r="BT120" i="6"/>
  <c r="BS120" i="6" s="1"/>
  <c r="CO120" i="6" s="1"/>
  <c r="O128" i="6"/>
  <c r="O130" i="6" s="1"/>
  <c r="AZ128" i="6"/>
  <c r="Z132" i="6"/>
  <c r="BJ132" i="6"/>
  <c r="CU132" i="6"/>
  <c r="Z133" i="6"/>
  <c r="AZ133" i="6"/>
  <c r="BH133" i="6"/>
  <c r="BR112" i="6"/>
  <c r="DI112" i="6"/>
  <c r="AU138" i="6"/>
  <c r="AC138" i="6" s="1"/>
  <c r="AU128" i="6"/>
  <c r="AU130" i="6" s="1"/>
  <c r="CB139" i="6"/>
  <c r="CB141" i="6" s="1"/>
  <c r="BA119" i="6"/>
  <c r="AS139" i="6"/>
  <c r="BU139" i="6"/>
  <c r="BU141" i="6" s="1"/>
  <c r="CK139" i="6"/>
  <c r="CK141" i="6" s="1"/>
  <c r="AL139" i="6"/>
  <c r="AL141" i="6" s="1"/>
  <c r="CL139" i="6"/>
  <c r="CL141" i="6" s="1"/>
  <c r="CX128" i="6" l="1"/>
  <c r="BS42" i="6"/>
  <c r="CO42" i="6" s="1"/>
  <c r="BT132" i="6"/>
  <c r="CW128" i="6"/>
  <c r="BA133" i="6"/>
  <c r="BS112" i="6"/>
  <c r="CO112" i="6" s="1"/>
  <c r="BL20" i="6"/>
  <c r="BL130" i="6" s="1"/>
  <c r="DI59" i="6"/>
  <c r="CP59" i="6" s="1"/>
  <c r="CP110" i="6"/>
  <c r="BT58" i="6"/>
  <c r="AC146" i="6" s="1"/>
  <c r="CT137" i="6"/>
  <c r="CN137" i="6"/>
  <c r="CN139" i="6" s="1"/>
  <c r="CN141" i="6" s="1"/>
  <c r="BR128" i="6"/>
  <c r="CU58" i="6"/>
  <c r="CP15" i="6"/>
  <c r="DG128" i="6"/>
  <c r="DG130" i="6" s="1"/>
  <c r="BC134" i="6"/>
  <c r="BK128" i="6"/>
  <c r="AI130" i="6"/>
  <c r="CU135" i="6"/>
  <c r="AB13" i="6"/>
  <c r="AX13" i="6" s="1"/>
  <c r="CJ108" i="6"/>
  <c r="CJ130" i="6" s="1"/>
  <c r="BR108" i="6"/>
  <c r="AB17" i="6"/>
  <c r="AX17" i="6" s="1"/>
  <c r="AB110" i="6"/>
  <c r="AX110" i="6" s="1"/>
  <c r="BS121" i="6"/>
  <c r="CO121" i="6" s="1"/>
  <c r="CT128" i="6"/>
  <c r="BI128" i="6"/>
  <c r="BI130" i="6" s="1"/>
  <c r="DC130" i="6"/>
  <c r="U130" i="6"/>
  <c r="DI133" i="6"/>
  <c r="AB121" i="6"/>
  <c r="AX121" i="6" s="1"/>
  <c r="CR133" i="6"/>
  <c r="AP130" i="6"/>
  <c r="AS141" i="6"/>
  <c r="BR140" i="6"/>
  <c r="CW130" i="6"/>
  <c r="AH130" i="6"/>
  <c r="DD108" i="6"/>
  <c r="DD130" i="6" s="1"/>
  <c r="BN130" i="6"/>
  <c r="BP130" i="6"/>
  <c r="DI140" i="6"/>
  <c r="CP107" i="6"/>
  <c r="DB137" i="6"/>
  <c r="DB139" i="6" s="1"/>
  <c r="DB141" i="6" s="1"/>
  <c r="I139" i="6"/>
  <c r="I141" i="6" s="1"/>
  <c r="BC137" i="6"/>
  <c r="CP86" i="6"/>
  <c r="CJ141" i="6"/>
  <c r="DA137" i="6"/>
  <c r="CT91" i="6"/>
  <c r="DA91" i="6"/>
  <c r="BG130" i="6"/>
  <c r="BT140" i="6"/>
  <c r="DB91" i="6"/>
  <c r="G135" i="6"/>
  <c r="BR58" i="6"/>
  <c r="DD58" i="6"/>
  <c r="DA135" i="6"/>
  <c r="AB56" i="6"/>
  <c r="AX56" i="6" s="1"/>
  <c r="L130" i="6"/>
  <c r="BR135" i="6"/>
  <c r="BM135" i="6"/>
  <c r="BT136" i="6"/>
  <c r="AW139" i="6"/>
  <c r="AW141" i="6" s="1"/>
  <c r="BP139" i="6"/>
  <c r="BP141" i="6" s="1"/>
  <c r="BS138" i="6"/>
  <c r="CO138" i="6" s="1"/>
  <c r="CQ130" i="6"/>
  <c r="BM58" i="6"/>
  <c r="BM130" i="6" s="1"/>
  <c r="AH139" i="6"/>
  <c r="AH141" i="6" s="1"/>
  <c r="BJ135" i="6"/>
  <c r="BJ139" i="6" s="1"/>
  <c r="BJ141" i="6" s="1"/>
  <c r="BH139" i="6"/>
  <c r="BH141" i="6" s="1"/>
  <c r="CX139" i="6"/>
  <c r="CX141" i="6" s="1"/>
  <c r="BA20" i="6"/>
  <c r="AC140" i="6"/>
  <c r="AI139" i="6"/>
  <c r="AI141" i="6" s="1"/>
  <c r="AU139" i="6"/>
  <c r="AU141" i="6" s="1"/>
  <c r="DI20" i="6"/>
  <c r="U141" i="6"/>
  <c r="BT133" i="6"/>
  <c r="G20" i="6"/>
  <c r="K139" i="6"/>
  <c r="K141" i="6" s="1"/>
  <c r="BL136" i="6"/>
  <c r="L139" i="6"/>
  <c r="L141" i="6" s="1"/>
  <c r="AC137" i="6"/>
  <c r="AC135" i="6"/>
  <c r="BT9" i="6"/>
  <c r="BT20" i="6" s="1"/>
  <c r="CU20" i="6"/>
  <c r="AP139" i="6"/>
  <c r="AP141" i="6" s="1"/>
  <c r="AY9" i="6"/>
  <c r="BY134" i="6"/>
  <c r="BY139" i="6" s="1"/>
  <c r="BY141" i="6" s="1"/>
  <c r="BA134" i="6"/>
  <c r="CG139" i="6"/>
  <c r="CG141" i="6" s="1"/>
  <c r="DE139" i="6"/>
  <c r="AY7" i="6"/>
  <c r="AY20" i="6" s="1"/>
  <c r="BT135" i="6"/>
  <c r="BS135" i="6" s="1"/>
  <c r="CO135" i="6" s="1"/>
  <c r="AC136" i="6"/>
  <c r="BR134" i="6"/>
  <c r="AB138" i="6"/>
  <c r="AX138" i="6" s="1"/>
  <c r="BY20" i="6"/>
  <c r="BY130" i="6" s="1"/>
  <c r="CP13" i="6"/>
  <c r="DC136" i="6"/>
  <c r="DC139" i="6" s="1"/>
  <c r="DC141" i="6" s="1"/>
  <c r="CQ139" i="6"/>
  <c r="CQ141" i="6" s="1"/>
  <c r="CY130" i="6"/>
  <c r="G91" i="6"/>
  <c r="G137" i="6"/>
  <c r="AY112" i="6"/>
  <c r="BS93" i="6"/>
  <c r="CO93" i="6" s="1"/>
  <c r="CG130" i="6"/>
  <c r="AY111" i="6"/>
  <c r="BS26" i="6"/>
  <c r="CO26" i="6" s="1"/>
  <c r="AB26" i="6"/>
  <c r="AX26" i="6" s="1"/>
  <c r="CW139" i="6"/>
  <c r="CW141" i="6" s="1"/>
  <c r="AB27" i="6"/>
  <c r="AX27" i="6" s="1"/>
  <c r="BC20" i="6"/>
  <c r="Z139" i="6"/>
  <c r="Z141" i="6" s="1"/>
  <c r="CP112" i="6"/>
  <c r="BS59" i="6"/>
  <c r="CO59" i="6" s="1"/>
  <c r="BT91" i="6"/>
  <c r="CV132" i="6"/>
  <c r="CV139" i="6" s="1"/>
  <c r="CV141" i="6" s="1"/>
  <c r="CV128" i="6"/>
  <c r="CV130" i="6" s="1"/>
  <c r="BK137" i="6"/>
  <c r="BK139" i="6" s="1"/>
  <c r="BK141" i="6" s="1"/>
  <c r="BC128" i="6"/>
  <c r="AF130" i="6"/>
  <c r="CT136" i="6"/>
  <c r="CT20" i="6"/>
  <c r="BW139" i="6"/>
  <c r="BW141" i="6" s="1"/>
  <c r="BD137" i="6"/>
  <c r="BD91" i="6"/>
  <c r="AY59" i="6"/>
  <c r="AY91" i="6" s="1"/>
  <c r="BQ130" i="6"/>
  <c r="CR135" i="6"/>
  <c r="CR58" i="6"/>
  <c r="CP21" i="6"/>
  <c r="G58" i="6"/>
  <c r="AB96" i="6"/>
  <c r="AX96" i="6" s="1"/>
  <c r="Z130" i="6"/>
  <c r="G140" i="6"/>
  <c r="AY27" i="6"/>
  <c r="CP41" i="6"/>
  <c r="BS127" i="6"/>
  <c r="CO127" i="6" s="1"/>
  <c r="CX130" i="6"/>
  <c r="DH139" i="6"/>
  <c r="DH141" i="6" s="1"/>
  <c r="CP9" i="6"/>
  <c r="CP20" i="6" s="1"/>
  <c r="BS27" i="6"/>
  <c r="CO27" i="6" s="1"/>
  <c r="AC20" i="6"/>
  <c r="BR133" i="6"/>
  <c r="BM140" i="6"/>
  <c r="CR132" i="6"/>
  <c r="CR128" i="6"/>
  <c r="AB59" i="6"/>
  <c r="AX59" i="6" s="1"/>
  <c r="AC91" i="6"/>
  <c r="CU137" i="6"/>
  <c r="CU91" i="6"/>
  <c r="CP96" i="6"/>
  <c r="CP108" i="6" s="1"/>
  <c r="G132" i="6"/>
  <c r="BS132" i="6" s="1"/>
  <c r="CO132" i="6" s="1"/>
  <c r="G128" i="6"/>
  <c r="BA140" i="6"/>
  <c r="DH130" i="6"/>
  <c r="BI132" i="6"/>
  <c r="BI139" i="6" s="1"/>
  <c r="BI141" i="6" s="1"/>
  <c r="BL138" i="6"/>
  <c r="AY138" i="6" s="1"/>
  <c r="AY121" i="6"/>
  <c r="G133" i="6"/>
  <c r="AB112" i="6"/>
  <c r="AX112" i="6" s="1"/>
  <c r="BB132" i="6"/>
  <c r="BB139" i="6" s="1"/>
  <c r="BB141" i="6" s="1"/>
  <c r="BB128" i="6"/>
  <c r="BB130" i="6" s="1"/>
  <c r="BC91" i="6"/>
  <c r="DA130" i="6"/>
  <c r="BA128" i="6"/>
  <c r="BA132" i="6"/>
  <c r="AY109" i="6"/>
  <c r="BT102" i="6"/>
  <c r="BS102" i="6" s="1"/>
  <c r="CO102" i="6" s="1"/>
  <c r="DE102" i="6"/>
  <c r="CP102" i="6" s="1"/>
  <c r="AB8" i="6"/>
  <c r="AX8" i="6" s="1"/>
  <c r="K130" i="6"/>
  <c r="BT137" i="6"/>
  <c r="BG139" i="6"/>
  <c r="BG141" i="6" s="1"/>
  <c r="DI134" i="6"/>
  <c r="CR136" i="6"/>
  <c r="BS8" i="6"/>
  <c r="CO8" i="6" s="1"/>
  <c r="BS88" i="6"/>
  <c r="CO88" i="6" s="1"/>
  <c r="BK91" i="6"/>
  <c r="BK130" i="6" s="1"/>
  <c r="AY41" i="6"/>
  <c r="AB16" i="6"/>
  <c r="AX16" i="6" s="1"/>
  <c r="BS16" i="6"/>
  <c r="CO16" i="6" s="1"/>
  <c r="DI58" i="6"/>
  <c r="BE132" i="6"/>
  <c r="BE139" i="6" s="1"/>
  <c r="BE141" i="6" s="1"/>
  <c r="BE128" i="6"/>
  <c r="BE130" i="6" s="1"/>
  <c r="DI135" i="6"/>
  <c r="AY107" i="6"/>
  <c r="BT128" i="6"/>
  <c r="AC149" i="6" s="1"/>
  <c r="BS109" i="6"/>
  <c r="CO109" i="6" s="1"/>
  <c r="BF139" i="6"/>
  <c r="BF141" i="6" s="1"/>
  <c r="BW130" i="6"/>
  <c r="BS13" i="6"/>
  <c r="CO13" i="6" s="1"/>
  <c r="DI108" i="6"/>
  <c r="CP109" i="6"/>
  <c r="CP128" i="6" s="1"/>
  <c r="AC132" i="6"/>
  <c r="AY104" i="6"/>
  <c r="CZ132" i="6"/>
  <c r="CZ139" i="6" s="1"/>
  <c r="CZ141" i="6" s="1"/>
  <c r="CZ128" i="6"/>
  <c r="CZ130" i="6" s="1"/>
  <c r="BC136" i="6"/>
  <c r="BH130" i="6"/>
  <c r="AF139" i="6"/>
  <c r="AF141" i="6" s="1"/>
  <c r="AB40" i="6"/>
  <c r="AX40" i="6" s="1"/>
  <c r="BS40" i="6"/>
  <c r="CO40" i="6" s="1"/>
  <c r="AR130" i="6"/>
  <c r="DB130" i="6"/>
  <c r="AZ108" i="6"/>
  <c r="AZ130" i="6" s="1"/>
  <c r="BS54" i="6"/>
  <c r="CO54" i="6" s="1"/>
  <c r="G108" i="6"/>
  <c r="AC58" i="6"/>
  <c r="G136" i="6"/>
  <c r="AB136" i="6" s="1"/>
  <c r="AX136" i="6" s="1"/>
  <c r="BD130" i="6"/>
  <c r="BA135" i="6"/>
  <c r="BM133" i="6"/>
  <c r="BR137" i="6"/>
  <c r="BR91" i="6"/>
  <c r="G134" i="6"/>
  <c r="AB134" i="6" s="1"/>
  <c r="AX134" i="6" s="1"/>
  <c r="CY139" i="6"/>
  <c r="CY141" i="6" s="1"/>
  <c r="AC108" i="6"/>
  <c r="CS132" i="6"/>
  <c r="CS139" i="6" s="1"/>
  <c r="CS141" i="6" s="1"/>
  <c r="CS128" i="6"/>
  <c r="CS130" i="6" s="1"/>
  <c r="CP63" i="6"/>
  <c r="CT134" i="6"/>
  <c r="BQ139" i="6"/>
  <c r="BQ141" i="6" s="1"/>
  <c r="CR20" i="6"/>
  <c r="AY119" i="6"/>
  <c r="AZ139" i="6"/>
  <c r="DI128" i="6"/>
  <c r="AC133" i="6"/>
  <c r="BN139" i="6"/>
  <c r="BN141" i="6" s="1"/>
  <c r="AE141" i="6"/>
  <c r="Q139" i="6"/>
  <c r="Q141" i="6" s="1"/>
  <c r="DD135" i="6"/>
  <c r="DD139" i="6" s="1"/>
  <c r="DD141" i="6" s="1"/>
  <c r="AB109" i="6"/>
  <c r="AX109" i="6" s="1"/>
  <c r="AC128" i="6"/>
  <c r="AW130" i="6"/>
  <c r="AZ140" i="6"/>
  <c r="I130" i="6"/>
  <c r="AB71" i="6"/>
  <c r="AX71" i="6" s="1"/>
  <c r="DG139" i="6"/>
  <c r="DG141" i="6" s="1"/>
  <c r="BS73" i="6"/>
  <c r="CO73" i="6" s="1"/>
  <c r="AB73" i="6"/>
  <c r="AX73" i="6" s="1"/>
  <c r="BA58" i="6"/>
  <c r="BS65" i="6"/>
  <c r="CO65" i="6" s="1"/>
  <c r="BS20" i="6" l="1"/>
  <c r="CO20" i="6" s="1"/>
  <c r="AC145" i="6"/>
  <c r="DI91" i="6"/>
  <c r="DI130" i="6" s="1"/>
  <c r="BS91" i="6"/>
  <c r="CO91" i="6" s="1"/>
  <c r="AC147" i="6"/>
  <c r="DI137" i="6"/>
  <c r="CP137" i="6" s="1"/>
  <c r="BR130" i="6"/>
  <c r="CP133" i="6"/>
  <c r="CT130" i="6"/>
  <c r="AB128" i="6"/>
  <c r="AX128" i="6" s="1"/>
  <c r="DE140" i="6"/>
  <c r="CP140" i="6" s="1"/>
  <c r="BC139" i="6"/>
  <c r="BC141" i="6" s="1"/>
  <c r="AB137" i="6"/>
  <c r="AX137" i="6" s="1"/>
  <c r="AY108" i="6"/>
  <c r="G130" i="6"/>
  <c r="AY137" i="6"/>
  <c r="AB135" i="6"/>
  <c r="AX135" i="6" s="1"/>
  <c r="DA139" i="6"/>
  <c r="DA141" i="6" s="1"/>
  <c r="BS140" i="6"/>
  <c r="CO140" i="6" s="1"/>
  <c r="CT139" i="6"/>
  <c r="CT141" i="6" s="1"/>
  <c r="AB91" i="6"/>
  <c r="AX91" i="6" s="1"/>
  <c r="CU130" i="6"/>
  <c r="BM139" i="6"/>
  <c r="BM141" i="6" s="1"/>
  <c r="BT134" i="6"/>
  <c r="BS134" i="6" s="1"/>
  <c r="CO134" i="6" s="1"/>
  <c r="AB133" i="6"/>
  <c r="AX133" i="6" s="1"/>
  <c r="BS136" i="6"/>
  <c r="CO136" i="6" s="1"/>
  <c r="AY58" i="6"/>
  <c r="AY134" i="6"/>
  <c r="AY135" i="6"/>
  <c r="BR139" i="6"/>
  <c r="BR141" i="6" s="1"/>
  <c r="AY140" i="6"/>
  <c r="BS9" i="6"/>
  <c r="CO9" i="6" s="1"/>
  <c r="BD139" i="6"/>
  <c r="BD141" i="6" s="1"/>
  <c r="CP136" i="6"/>
  <c r="DI139" i="6"/>
  <c r="DI141" i="6" s="1"/>
  <c r="BS133" i="6"/>
  <c r="CO133" i="6" s="1"/>
  <c r="AY132" i="6"/>
  <c r="BA139" i="6"/>
  <c r="BA141" i="6" s="1"/>
  <c r="CP135" i="6"/>
  <c r="BA130" i="6"/>
  <c r="AZ141" i="6"/>
  <c r="AY136" i="6"/>
  <c r="BS58" i="6"/>
  <c r="CO58" i="6" s="1"/>
  <c r="BS137" i="6"/>
  <c r="CO137" i="6" s="1"/>
  <c r="CR139" i="6"/>
  <c r="CR141" i="6" s="1"/>
  <c r="BT108" i="6"/>
  <c r="AC148" i="6" s="1"/>
  <c r="AY133" i="6"/>
  <c r="AB108" i="6"/>
  <c r="AX108" i="6" s="1"/>
  <c r="CP91" i="6"/>
  <c r="AB140" i="6"/>
  <c r="AX140" i="6" s="1"/>
  <c r="CP134" i="6"/>
  <c r="CP132" i="6"/>
  <c r="CR130" i="6"/>
  <c r="BL139" i="6"/>
  <c r="BL141" i="6" s="1"/>
  <c r="DE108" i="6"/>
  <c r="DE130" i="6" s="1"/>
  <c r="CU139" i="6"/>
  <c r="CU141" i="6" s="1"/>
  <c r="AB58" i="6"/>
  <c r="AX58" i="6" s="1"/>
  <c r="AC139" i="6"/>
  <c r="AB132" i="6"/>
  <c r="AX132" i="6" s="1"/>
  <c r="BS128" i="6"/>
  <c r="CO128" i="6" s="1"/>
  <c r="AY128" i="6"/>
  <c r="G139" i="6"/>
  <c r="G141" i="6" s="1"/>
  <c r="AC130" i="6"/>
  <c r="AB20" i="6"/>
  <c r="AX20" i="6" s="1"/>
  <c r="CP58" i="6"/>
  <c r="BC130" i="6"/>
  <c r="AY130" i="6" l="1"/>
  <c r="AC150" i="6"/>
  <c r="DE141" i="6"/>
  <c r="CP130" i="6"/>
  <c r="BT141" i="6"/>
  <c r="BS141" i="6" s="1"/>
  <c r="CO141" i="6" s="1"/>
  <c r="AY139" i="6"/>
  <c r="AY141" i="6" s="1"/>
  <c r="AB130" i="6"/>
  <c r="AX130" i="6" s="1"/>
  <c r="CP139" i="6"/>
  <c r="CP141" i="6" s="1"/>
  <c r="AC141" i="6"/>
  <c r="AB139" i="6"/>
  <c r="AX139" i="6" s="1"/>
  <c r="BS108" i="6"/>
  <c r="CO108" i="6" s="1"/>
  <c r="BT130" i="6"/>
  <c r="BS139" i="6" l="1"/>
  <c r="CO139" i="6" s="1"/>
  <c r="BS130" i="6"/>
  <c r="CO130" i="6" s="1"/>
  <c r="AB141" i="6"/>
  <c r="AX141" i="6" s="1"/>
  <c r="CK141" i="5" l="1"/>
  <c r="DF140" i="5"/>
  <c r="CM140" i="5"/>
  <c r="CL140" i="5"/>
  <c r="CK140" i="5"/>
  <c r="CH140" i="5"/>
  <c r="CG140" i="5"/>
  <c r="CF140" i="5"/>
  <c r="CE140" i="5"/>
  <c r="CD140" i="5"/>
  <c r="CC140" i="5"/>
  <c r="CB140" i="5"/>
  <c r="CA140" i="5"/>
  <c r="BZ140" i="5"/>
  <c r="BY140" i="5"/>
  <c r="BX140" i="5"/>
  <c r="BW140" i="5"/>
  <c r="BU140" i="5"/>
  <c r="AV140" i="5"/>
  <c r="AU140" i="5"/>
  <c r="AT140" i="5"/>
  <c r="AQ140" i="5"/>
  <c r="AP140" i="5"/>
  <c r="AO140" i="5"/>
  <c r="AN140" i="5"/>
  <c r="AM140" i="5"/>
  <c r="AL140" i="5"/>
  <c r="AK140" i="5"/>
  <c r="AJ140" i="5"/>
  <c r="AI140" i="5"/>
  <c r="AG140" i="5"/>
  <c r="AD140" i="5"/>
  <c r="Y140" i="5"/>
  <c r="X140" i="5"/>
  <c r="V140" i="5"/>
  <c r="T140" i="5"/>
  <c r="S140" i="5"/>
  <c r="R140" i="5"/>
  <c r="Q140" i="5"/>
  <c r="P140" i="5"/>
  <c r="O140" i="5"/>
  <c r="N140" i="5"/>
  <c r="M140" i="5"/>
  <c r="L140" i="5"/>
  <c r="K140" i="5"/>
  <c r="J140" i="5"/>
  <c r="H140" i="5"/>
  <c r="CD139" i="5"/>
  <c r="CD141" i="5" s="1"/>
  <c r="AJ139" i="5"/>
  <c r="AJ141" i="5" s="1"/>
  <c r="AA139" i="5"/>
  <c r="AA141" i="5" s="1"/>
  <c r="DF138" i="5"/>
  <c r="CK138" i="5"/>
  <c r="AT138" i="5"/>
  <c r="Z138" i="5"/>
  <c r="X138" i="5"/>
  <c r="DF137" i="5"/>
  <c r="CM137" i="5"/>
  <c r="CL137" i="5"/>
  <c r="CK137" i="5"/>
  <c r="CJ137" i="5"/>
  <c r="CI137" i="5"/>
  <c r="CH137" i="5"/>
  <c r="CE137" i="5"/>
  <c r="CD137" i="5"/>
  <c r="CC137" i="5"/>
  <c r="CB137" i="5"/>
  <c r="CA137" i="5"/>
  <c r="BX137" i="5"/>
  <c r="BW137" i="5"/>
  <c r="BV137" i="5"/>
  <c r="BU137" i="5"/>
  <c r="AV137" i="5"/>
  <c r="AU137" i="5"/>
  <c r="AT137" i="5"/>
  <c r="AS137" i="5"/>
  <c r="AR137" i="5"/>
  <c r="AQ137" i="5"/>
  <c r="AN137" i="5"/>
  <c r="AM137" i="5"/>
  <c r="AL137" i="5"/>
  <c r="AK137" i="5"/>
  <c r="AJ137" i="5"/>
  <c r="AG137" i="5"/>
  <c r="AF137" i="5"/>
  <c r="AE137" i="5"/>
  <c r="AD137" i="5"/>
  <c r="Y137" i="5"/>
  <c r="X137" i="5"/>
  <c r="V137" i="5"/>
  <c r="U137" i="5"/>
  <c r="T137" i="5"/>
  <c r="R137" i="5"/>
  <c r="Q137" i="5"/>
  <c r="P137" i="5"/>
  <c r="O137" i="5"/>
  <c r="N137" i="5"/>
  <c r="M137" i="5"/>
  <c r="J137" i="5"/>
  <c r="I137" i="5"/>
  <c r="H137" i="5"/>
  <c r="DF136" i="5"/>
  <c r="CM136" i="5"/>
  <c r="CL136" i="5"/>
  <c r="CK136" i="5"/>
  <c r="CJ136" i="5"/>
  <c r="CI136" i="5"/>
  <c r="CF136" i="5"/>
  <c r="CE136" i="5"/>
  <c r="CD136" i="5"/>
  <c r="CC136" i="5"/>
  <c r="CB136" i="5"/>
  <c r="CA136" i="5"/>
  <c r="BX136" i="5"/>
  <c r="BW136" i="5"/>
  <c r="BV136" i="5"/>
  <c r="BU136" i="5"/>
  <c r="AV136" i="5"/>
  <c r="AU136" i="5"/>
  <c r="AT136" i="5"/>
  <c r="AS136" i="5"/>
  <c r="AR136" i="5"/>
  <c r="AO136" i="5"/>
  <c r="AN136" i="5"/>
  <c r="AM136" i="5"/>
  <c r="AL136" i="5"/>
  <c r="AK136" i="5"/>
  <c r="AJ136" i="5"/>
  <c r="AG136" i="5"/>
  <c r="AF136" i="5"/>
  <c r="AE136" i="5"/>
  <c r="AD136" i="5"/>
  <c r="Y136" i="5"/>
  <c r="X136" i="5"/>
  <c r="V136" i="5"/>
  <c r="U136" i="5"/>
  <c r="T136" i="5"/>
  <c r="S136" i="5"/>
  <c r="R136" i="5"/>
  <c r="Q136" i="5"/>
  <c r="P136" i="5"/>
  <c r="O136" i="5"/>
  <c r="N136" i="5"/>
  <c r="M136" i="5"/>
  <c r="L136" i="5"/>
  <c r="J136" i="5"/>
  <c r="H136" i="5"/>
  <c r="CL135" i="5"/>
  <c r="CK135" i="5"/>
  <c r="CJ135" i="5"/>
  <c r="CH135" i="5"/>
  <c r="CE135" i="5"/>
  <c r="CD135" i="5"/>
  <c r="CC135" i="5"/>
  <c r="CB135" i="5"/>
  <c r="CA135" i="5"/>
  <c r="BZ135" i="5"/>
  <c r="BY135" i="5"/>
  <c r="BX135" i="5"/>
  <c r="BV135" i="5"/>
  <c r="BU135" i="5"/>
  <c r="AU135" i="5"/>
  <c r="AT135" i="5"/>
  <c r="AS135" i="5"/>
  <c r="AQ135" i="5"/>
  <c r="AN135" i="5"/>
  <c r="AM135" i="5"/>
  <c r="AL135" i="5"/>
  <c r="AK135" i="5"/>
  <c r="AJ135" i="5"/>
  <c r="AH135" i="5"/>
  <c r="AG135" i="5"/>
  <c r="AE135" i="5"/>
  <c r="AD135" i="5"/>
  <c r="X135" i="5"/>
  <c r="W135" i="5"/>
  <c r="W139" i="5" s="1"/>
  <c r="W141" i="5" s="1"/>
  <c r="V135" i="5"/>
  <c r="T135" i="5"/>
  <c r="S135" i="5"/>
  <c r="Q135" i="5"/>
  <c r="P135" i="5"/>
  <c r="O135" i="5"/>
  <c r="N135" i="5"/>
  <c r="M135" i="5"/>
  <c r="K135" i="5"/>
  <c r="J135" i="5"/>
  <c r="H135" i="5"/>
  <c r="DF134" i="5"/>
  <c r="CM134" i="5"/>
  <c r="CL134" i="5"/>
  <c r="CK134" i="5"/>
  <c r="CJ134" i="5"/>
  <c r="CI134" i="5"/>
  <c r="CH134" i="5"/>
  <c r="CG134" i="5"/>
  <c r="CF134" i="5"/>
  <c r="CE134" i="5"/>
  <c r="CD134" i="5"/>
  <c r="CC134" i="5"/>
  <c r="CB134" i="5"/>
  <c r="CA134" i="5"/>
  <c r="BZ134" i="5"/>
  <c r="BX134" i="5"/>
  <c r="BV134" i="5"/>
  <c r="BU134" i="5"/>
  <c r="BP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AG134" i="5"/>
  <c r="AE134" i="5"/>
  <c r="AD134" i="5"/>
  <c r="Y134" i="5"/>
  <c r="X134" i="5"/>
  <c r="V134" i="5"/>
  <c r="U134" i="5"/>
  <c r="T134" i="5"/>
  <c r="S134" i="5"/>
  <c r="R134" i="5"/>
  <c r="Q134" i="5"/>
  <c r="P134" i="5"/>
  <c r="O134" i="5"/>
  <c r="N134" i="5"/>
  <c r="M134" i="5"/>
  <c r="L134" i="5"/>
  <c r="J134" i="5"/>
  <c r="H134" i="5"/>
  <c r="DF133" i="5"/>
  <c r="CT133" i="5"/>
  <c r="CM133" i="5"/>
  <c r="CL133" i="5"/>
  <c r="CK133" i="5"/>
  <c r="CK139" i="5" s="1"/>
  <c r="CJ133" i="5"/>
  <c r="CI133" i="5"/>
  <c r="CH133" i="5"/>
  <c r="CF133" i="5"/>
  <c r="CE133" i="5"/>
  <c r="CD133" i="5"/>
  <c r="CC133" i="5"/>
  <c r="CB133" i="5"/>
  <c r="CA133" i="5"/>
  <c r="BZ133" i="5"/>
  <c r="BY133" i="5"/>
  <c r="BX133" i="5"/>
  <c r="BW133" i="5"/>
  <c r="BV133" i="5"/>
  <c r="BU133" i="5"/>
  <c r="BU139" i="5" s="1"/>
  <c r="BU141" i="5" s="1"/>
  <c r="BD133" i="5"/>
  <c r="AV133" i="5"/>
  <c r="AU133" i="5"/>
  <c r="AT133" i="5"/>
  <c r="AS133" i="5"/>
  <c r="AR133" i="5"/>
  <c r="AQ133" i="5"/>
  <c r="AO133" i="5"/>
  <c r="AM133" i="5"/>
  <c r="AL133" i="5"/>
  <c r="AK133" i="5"/>
  <c r="AJ133" i="5"/>
  <c r="AI133" i="5"/>
  <c r="AH133" i="5"/>
  <c r="AG133" i="5"/>
  <c r="AE133" i="5"/>
  <c r="AD133" i="5"/>
  <c r="Y133" i="5"/>
  <c r="X133" i="5"/>
  <c r="V133" i="5"/>
  <c r="T133" i="5"/>
  <c r="S133" i="5"/>
  <c r="R133" i="5"/>
  <c r="P133" i="5"/>
  <c r="O133" i="5"/>
  <c r="N133" i="5"/>
  <c r="M133" i="5"/>
  <c r="L133" i="5"/>
  <c r="K133" i="5"/>
  <c r="J133" i="5"/>
  <c r="H133" i="5"/>
  <c r="DF132" i="5"/>
  <c r="CM132" i="5"/>
  <c r="CL132" i="5"/>
  <c r="CK132" i="5"/>
  <c r="CJ132" i="5"/>
  <c r="CI132" i="5"/>
  <c r="CH132" i="5"/>
  <c r="CG132" i="5"/>
  <c r="CF132" i="5"/>
  <c r="CD132" i="5"/>
  <c r="CC132" i="5"/>
  <c r="CB132" i="5"/>
  <c r="CA132" i="5"/>
  <c r="BZ132" i="5"/>
  <c r="BY132" i="5"/>
  <c r="BV132" i="5"/>
  <c r="BU132" i="5"/>
  <c r="BP132" i="5"/>
  <c r="BM132" i="5"/>
  <c r="BC132" i="5"/>
  <c r="AV132" i="5"/>
  <c r="AU132" i="5"/>
  <c r="AT132" i="5"/>
  <c r="AS132" i="5"/>
  <c r="AR132" i="5"/>
  <c r="AQ132" i="5"/>
  <c r="AP132" i="5"/>
  <c r="AO132" i="5"/>
  <c r="AM132" i="5"/>
  <c r="AL132" i="5"/>
  <c r="AL139" i="5" s="1"/>
  <c r="AK132" i="5"/>
  <c r="AJ132" i="5"/>
  <c r="AI132" i="5"/>
  <c r="AH132" i="5"/>
  <c r="AE132" i="5"/>
  <c r="AD132" i="5"/>
  <c r="AD139" i="5" s="1"/>
  <c r="AD141" i="5" s="1"/>
  <c r="AD142" i="5" s="1"/>
  <c r="Y132" i="5"/>
  <c r="X132" i="5"/>
  <c r="X139" i="5" s="1"/>
  <c r="X141" i="5" s="1"/>
  <c r="V132" i="5"/>
  <c r="U132" i="5"/>
  <c r="T132" i="5"/>
  <c r="T139" i="5" s="1"/>
  <c r="T141" i="5" s="1"/>
  <c r="S132" i="5"/>
  <c r="R132" i="5"/>
  <c r="L132" i="5"/>
  <c r="K132" i="5"/>
  <c r="J132" i="5"/>
  <c r="H132" i="5"/>
  <c r="DM131" i="5"/>
  <c r="DL131" i="5"/>
  <c r="DK131" i="5"/>
  <c r="DM129" i="5"/>
  <c r="DL129" i="5"/>
  <c r="DK129" i="5"/>
  <c r="DF128" i="5"/>
  <c r="DB128" i="5"/>
  <c r="CM128" i="5"/>
  <c r="CJ128" i="5"/>
  <c r="CI128" i="5"/>
  <c r="CF128" i="5"/>
  <c r="CD128" i="5"/>
  <c r="CC128" i="5"/>
  <c r="CB128" i="5"/>
  <c r="CA128" i="5"/>
  <c r="BZ128" i="5"/>
  <c r="BV128" i="5"/>
  <c r="BU128" i="5"/>
  <c r="BO128" i="5"/>
  <c r="AV128" i="5"/>
  <c r="AT128" i="5"/>
  <c r="AS128" i="5"/>
  <c r="AR128" i="5"/>
  <c r="AO128" i="5"/>
  <c r="AM128" i="5"/>
  <c r="AL128" i="5"/>
  <c r="AK128" i="5"/>
  <c r="AJ128" i="5"/>
  <c r="AI128" i="5"/>
  <c r="AE128" i="5"/>
  <c r="Y128" i="5"/>
  <c r="X128" i="5"/>
  <c r="W128" i="5"/>
  <c r="V128" i="5"/>
  <c r="U128" i="5"/>
  <c r="T128" i="5"/>
  <c r="S128" i="5"/>
  <c r="R128" i="5"/>
  <c r="M128" i="5"/>
  <c r="L128" i="5"/>
  <c r="K128" i="5"/>
  <c r="H128" i="5"/>
  <c r="DH127" i="5"/>
  <c r="DG127" i="5"/>
  <c r="DE127" i="5"/>
  <c r="DD127" i="5"/>
  <c r="DC127" i="5"/>
  <c r="DB127" i="5"/>
  <c r="DA127" i="5"/>
  <c r="CZ127" i="5"/>
  <c r="CY127" i="5"/>
  <c r="CX127" i="5"/>
  <c r="CW127" i="5"/>
  <c r="CV127" i="5"/>
  <c r="CU127" i="5"/>
  <c r="CS127" i="5"/>
  <c r="CR127" i="5"/>
  <c r="CQ127" i="5"/>
  <c r="CN127" i="5"/>
  <c r="BY127" i="5"/>
  <c r="BT127" i="5" s="1"/>
  <c r="BQ127" i="5"/>
  <c r="BN127" i="5"/>
  <c r="BM127" i="5"/>
  <c r="BL127" i="5"/>
  <c r="BK127" i="5"/>
  <c r="BJ127" i="5"/>
  <c r="BI127" i="5"/>
  <c r="BH127" i="5"/>
  <c r="BG127" i="5"/>
  <c r="BF127" i="5"/>
  <c r="BE127" i="5"/>
  <c r="BD127" i="5"/>
  <c r="BB127" i="5"/>
  <c r="BA127" i="5"/>
  <c r="AZ127" i="5"/>
  <c r="AW127" i="5"/>
  <c r="AH127" i="5"/>
  <c r="BC127" i="5" s="1"/>
  <c r="Z127" i="5"/>
  <c r="DI126" i="5"/>
  <c r="DH126" i="5"/>
  <c r="DG126" i="5"/>
  <c r="DE126" i="5"/>
  <c r="DD126" i="5"/>
  <c r="DC126" i="5"/>
  <c r="DB126" i="5"/>
  <c r="DA126" i="5"/>
  <c r="CZ126" i="5"/>
  <c r="CY126" i="5"/>
  <c r="CX126" i="5"/>
  <c r="CW126" i="5"/>
  <c r="CV126" i="5"/>
  <c r="CU126" i="5"/>
  <c r="CT126" i="5"/>
  <c r="CS126" i="5"/>
  <c r="CR126" i="5"/>
  <c r="CQ126" i="5"/>
  <c r="BY126" i="5"/>
  <c r="BT126" i="5"/>
  <c r="BS126" i="5" s="1"/>
  <c r="CO126" i="5" s="1"/>
  <c r="BR126" i="5"/>
  <c r="BQ126" i="5"/>
  <c r="BN126" i="5"/>
  <c r="BM126" i="5"/>
  <c r="BL126" i="5"/>
  <c r="BK126" i="5"/>
  <c r="BJ126" i="5"/>
  <c r="BI126" i="5"/>
  <c r="BH126" i="5"/>
  <c r="BG126" i="5"/>
  <c r="BF126" i="5"/>
  <c r="BE126" i="5"/>
  <c r="BD126" i="5"/>
  <c r="BB126" i="5"/>
  <c r="BA126" i="5"/>
  <c r="AZ126" i="5"/>
  <c r="AH126" i="5"/>
  <c r="BC126" i="5" s="1"/>
  <c r="AC126" i="5"/>
  <c r="AB126" i="5"/>
  <c r="AX126" i="5" s="1"/>
  <c r="G126" i="5"/>
  <c r="DK126" i="5" s="1"/>
  <c r="DK125" i="5"/>
  <c r="DI125" i="5"/>
  <c r="DH125" i="5"/>
  <c r="DG125" i="5"/>
  <c r="DE125" i="5"/>
  <c r="DD125" i="5"/>
  <c r="DC125" i="5"/>
  <c r="DB125" i="5"/>
  <c r="DA125" i="5"/>
  <c r="CZ125" i="5"/>
  <c r="CY125" i="5"/>
  <c r="CX125" i="5"/>
  <c r="CW125" i="5"/>
  <c r="CV125" i="5"/>
  <c r="CU125" i="5"/>
  <c r="CS125" i="5"/>
  <c r="CR125" i="5"/>
  <c r="CQ125" i="5"/>
  <c r="BY125" i="5"/>
  <c r="BR125" i="5"/>
  <c r="BQ125" i="5"/>
  <c r="BN125" i="5"/>
  <c r="BM125" i="5"/>
  <c r="BL125" i="5"/>
  <c r="BK125" i="5"/>
  <c r="BJ125" i="5"/>
  <c r="BI125" i="5"/>
  <c r="BH125" i="5"/>
  <c r="BG125" i="5"/>
  <c r="BF125" i="5"/>
  <c r="BE125" i="5"/>
  <c r="BD125" i="5"/>
  <c r="BC125" i="5"/>
  <c r="BB125" i="5"/>
  <c r="BA125" i="5"/>
  <c r="AZ125" i="5"/>
  <c r="AH125" i="5"/>
  <c r="AC125" i="5"/>
  <c r="G125" i="5"/>
  <c r="DK124" i="5"/>
  <c r="DI124" i="5"/>
  <c r="DH124" i="5"/>
  <c r="DG124" i="5"/>
  <c r="DE124" i="5"/>
  <c r="DD124" i="5"/>
  <c r="DC124" i="5"/>
  <c r="DB124" i="5"/>
  <c r="DA124" i="5"/>
  <c r="CZ124" i="5"/>
  <c r="CY124" i="5"/>
  <c r="CX124" i="5"/>
  <c r="CW124" i="5"/>
  <c r="CV124" i="5"/>
  <c r="CU124" i="5"/>
  <c r="CT124" i="5"/>
  <c r="CS124" i="5"/>
  <c r="CR124" i="5"/>
  <c r="CQ124" i="5"/>
  <c r="CP124" i="5"/>
  <c r="BT124" i="5"/>
  <c r="BR124" i="5"/>
  <c r="BQ124" i="5"/>
  <c r="BN124" i="5"/>
  <c r="BM124" i="5"/>
  <c r="BL124" i="5"/>
  <c r="BK124" i="5"/>
  <c r="BJ124" i="5"/>
  <c r="BI124" i="5"/>
  <c r="BH124" i="5"/>
  <c r="BG124" i="5"/>
  <c r="BF124" i="5"/>
  <c r="BE124" i="5"/>
  <c r="BD124" i="5"/>
  <c r="BC124" i="5"/>
  <c r="BB124" i="5"/>
  <c r="AY124" i="5" s="1"/>
  <c r="DL124" i="5" s="1"/>
  <c r="BA124" i="5"/>
  <c r="AZ124" i="5"/>
  <c r="AC124" i="5"/>
  <c r="G124" i="5"/>
  <c r="AB124" i="5" s="1"/>
  <c r="AX124" i="5" s="1"/>
  <c r="DK123" i="5"/>
  <c r="DI123" i="5"/>
  <c r="DH123" i="5"/>
  <c r="DG123" i="5"/>
  <c r="DE123" i="5"/>
  <c r="DD123" i="5"/>
  <c r="DC123" i="5"/>
  <c r="DB123" i="5"/>
  <c r="DA123" i="5"/>
  <c r="CZ123" i="5"/>
  <c r="CY123" i="5"/>
  <c r="CX123" i="5"/>
  <c r="CW123" i="5"/>
  <c r="CV123" i="5"/>
  <c r="CU123" i="5"/>
  <c r="CT123" i="5"/>
  <c r="CS123" i="5"/>
  <c r="CR123" i="5"/>
  <c r="CQ123" i="5"/>
  <c r="BY123" i="5"/>
  <c r="BT123" i="5" s="1"/>
  <c r="BR123" i="5"/>
  <c r="BQ123" i="5"/>
  <c r="BN123" i="5"/>
  <c r="BM123" i="5"/>
  <c r="BL123" i="5"/>
  <c r="BK123" i="5"/>
  <c r="BJ123" i="5"/>
  <c r="BI123" i="5"/>
  <c r="BH123" i="5"/>
  <c r="BG123" i="5"/>
  <c r="BF123" i="5"/>
  <c r="BE123" i="5"/>
  <c r="BD123" i="5"/>
  <c r="BB123" i="5"/>
  <c r="BA123" i="5"/>
  <c r="AZ123" i="5"/>
  <c r="AH123" i="5"/>
  <c r="BC123" i="5" s="1"/>
  <c r="AC123" i="5"/>
  <c r="AB123" i="5" s="1"/>
  <c r="AX123" i="5" s="1"/>
  <c r="G123" i="5"/>
  <c r="DI122" i="5"/>
  <c r="DH122" i="5"/>
  <c r="DG122" i="5"/>
  <c r="DE122" i="5"/>
  <c r="DD122" i="5"/>
  <c r="DC122" i="5"/>
  <c r="DB122" i="5"/>
  <c r="DA122" i="5"/>
  <c r="CZ122" i="5"/>
  <c r="CY122" i="5"/>
  <c r="CX122" i="5"/>
  <c r="CW122" i="5"/>
  <c r="CV122" i="5"/>
  <c r="CU122" i="5"/>
  <c r="CS122" i="5"/>
  <c r="CR122" i="5"/>
  <c r="CQ122" i="5"/>
  <c r="BY122" i="5"/>
  <c r="CT122" i="5" s="1"/>
  <c r="BT122" i="5"/>
  <c r="BR122" i="5"/>
  <c r="BQ122" i="5"/>
  <c r="BN122" i="5"/>
  <c r="BM122" i="5"/>
  <c r="BL122" i="5"/>
  <c r="BK122" i="5"/>
  <c r="BJ122" i="5"/>
  <c r="BI122" i="5"/>
  <c r="BH122" i="5"/>
  <c r="BG122" i="5"/>
  <c r="BF122" i="5"/>
  <c r="BE122" i="5"/>
  <c r="BD122" i="5"/>
  <c r="BB122" i="5"/>
  <c r="BA122" i="5"/>
  <c r="AZ122" i="5"/>
  <c r="AH122" i="5"/>
  <c r="BC122" i="5" s="1"/>
  <c r="G122" i="5"/>
  <c r="DK122" i="5" s="1"/>
  <c r="CL121" i="5"/>
  <c r="CH121" i="5"/>
  <c r="CH128" i="5" s="1"/>
  <c r="AU121" i="5"/>
  <c r="AQ121" i="5"/>
  <c r="AQ128" i="5" s="1"/>
  <c r="T121" i="5"/>
  <c r="T138" i="5" s="1"/>
  <c r="G121" i="5"/>
  <c r="DI120" i="5"/>
  <c r="DH120" i="5"/>
  <c r="DG120" i="5"/>
  <c r="DE120" i="5"/>
  <c r="DD120" i="5"/>
  <c r="DC120" i="5"/>
  <c r="DB120" i="5"/>
  <c r="DA120" i="5"/>
  <c r="CZ120" i="5"/>
  <c r="CY120" i="5"/>
  <c r="CX120" i="5"/>
  <c r="CW120" i="5"/>
  <c r="CV120" i="5"/>
  <c r="CU120" i="5"/>
  <c r="CT120" i="5"/>
  <c r="CS120" i="5"/>
  <c r="CR120" i="5"/>
  <c r="CQ120" i="5"/>
  <c r="CG120" i="5"/>
  <c r="BT120" i="5" s="1"/>
  <c r="BR120" i="5"/>
  <c r="BQ120" i="5"/>
  <c r="BP120" i="5"/>
  <c r="BP133" i="5" s="1"/>
  <c r="BN120" i="5"/>
  <c r="BM120" i="5"/>
  <c r="BL120" i="5"/>
  <c r="BJ120" i="5"/>
  <c r="BI120" i="5"/>
  <c r="BH120" i="5"/>
  <c r="BG120" i="5"/>
  <c r="BF120" i="5"/>
  <c r="BE120" i="5"/>
  <c r="BD120" i="5"/>
  <c r="BC120" i="5"/>
  <c r="BB120" i="5"/>
  <c r="BA120" i="5"/>
  <c r="AZ120" i="5"/>
  <c r="AP120" i="5"/>
  <c r="AP133" i="5" s="1"/>
  <c r="AC120" i="5"/>
  <c r="G120" i="5"/>
  <c r="DI119" i="5"/>
  <c r="DH119" i="5"/>
  <c r="DG119" i="5"/>
  <c r="DE119" i="5"/>
  <c r="DD119" i="5"/>
  <c r="DC119" i="5"/>
  <c r="DB119" i="5"/>
  <c r="DA119" i="5"/>
  <c r="CZ119" i="5"/>
  <c r="CY119" i="5"/>
  <c r="CX119" i="5"/>
  <c r="CW119" i="5"/>
  <c r="CV119" i="5"/>
  <c r="CU119" i="5"/>
  <c r="CT119" i="5"/>
  <c r="CS119" i="5"/>
  <c r="CQ119" i="5"/>
  <c r="BW119" i="5"/>
  <c r="BT119" i="5" s="1"/>
  <c r="BS119" i="5" s="1"/>
  <c r="CO119" i="5" s="1"/>
  <c r="BR119" i="5"/>
  <c r="BQ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F119" i="5"/>
  <c r="AC119" i="5" s="1"/>
  <c r="U119" i="5"/>
  <c r="U133" i="5" s="1"/>
  <c r="I119" i="5"/>
  <c r="G119" i="5"/>
  <c r="DK119" i="5" s="1"/>
  <c r="DK118" i="5"/>
  <c r="DH118" i="5"/>
  <c r="DG118" i="5"/>
  <c r="DE118" i="5"/>
  <c r="DD118" i="5"/>
  <c r="DC118" i="5"/>
  <c r="DB118" i="5"/>
  <c r="DA118" i="5"/>
  <c r="CZ118" i="5"/>
  <c r="CY118" i="5"/>
  <c r="CX118" i="5"/>
  <c r="CW118" i="5"/>
  <c r="CV118" i="5"/>
  <c r="CU118" i="5"/>
  <c r="CT118" i="5"/>
  <c r="CS118" i="5"/>
  <c r="CR118" i="5"/>
  <c r="CQ118" i="5"/>
  <c r="CN118" i="5"/>
  <c r="BT118" i="5" s="1"/>
  <c r="BQ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W118" i="5"/>
  <c r="BR118" i="5" s="1"/>
  <c r="AY118" i="5" s="1"/>
  <c r="Z118" i="5"/>
  <c r="G118" i="5"/>
  <c r="DK117" i="5"/>
  <c r="DI117" i="5"/>
  <c r="DH117" i="5"/>
  <c r="DG117" i="5"/>
  <c r="DE117" i="5"/>
  <c r="DD117" i="5"/>
  <c r="DC117" i="5"/>
  <c r="DB117" i="5"/>
  <c r="DA117" i="5"/>
  <c r="CZ117" i="5"/>
  <c r="CY117" i="5"/>
  <c r="CX117" i="5"/>
  <c r="CW117" i="5"/>
  <c r="CV117" i="5"/>
  <c r="CU117" i="5"/>
  <c r="CT117" i="5"/>
  <c r="CS117" i="5"/>
  <c r="CR117" i="5"/>
  <c r="CQ117" i="5"/>
  <c r="CP117" i="5" s="1"/>
  <c r="DM117" i="5" s="1"/>
  <c r="BT117" i="5"/>
  <c r="BS117" i="5"/>
  <c r="CO117" i="5" s="1"/>
  <c r="BR117" i="5"/>
  <c r="BQ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DL117" i="5" s="1"/>
  <c r="AC117" i="5"/>
  <c r="AB117" i="5"/>
  <c r="AX117" i="5" s="1"/>
  <c r="Z117" i="5"/>
  <c r="G117" i="5"/>
  <c r="DH116" i="5"/>
  <c r="DG116" i="5"/>
  <c r="DE116" i="5"/>
  <c r="DD116" i="5"/>
  <c r="DC116" i="5"/>
  <c r="DB116" i="5"/>
  <c r="DA116" i="5"/>
  <c r="CZ116" i="5"/>
  <c r="CY116" i="5"/>
  <c r="CX116" i="5"/>
  <c r="CW116" i="5"/>
  <c r="CV116" i="5"/>
  <c r="CU116" i="5"/>
  <c r="CT116" i="5"/>
  <c r="CS116" i="5"/>
  <c r="CR116" i="5"/>
  <c r="CQ116" i="5"/>
  <c r="CN116" i="5"/>
  <c r="DI116" i="5" s="1"/>
  <c r="BT116" i="5"/>
  <c r="BQ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W116" i="5"/>
  <c r="AC116" i="5" s="1"/>
  <c r="Z116" i="5"/>
  <c r="DH115" i="5"/>
  <c r="DG115" i="5"/>
  <c r="DE115" i="5"/>
  <c r="DD115" i="5"/>
  <c r="DC115" i="5"/>
  <c r="DB115" i="5"/>
  <c r="DA115" i="5"/>
  <c r="CY115" i="5"/>
  <c r="CX115" i="5"/>
  <c r="CW115" i="5"/>
  <c r="CV115" i="5"/>
  <c r="CU115" i="5"/>
  <c r="CT115" i="5"/>
  <c r="CS115" i="5"/>
  <c r="CQ115" i="5"/>
  <c r="CN115" i="5"/>
  <c r="CE115" i="5"/>
  <c r="CZ115" i="5" s="1"/>
  <c r="BW115" i="5"/>
  <c r="CR115" i="5" s="1"/>
  <c r="BQ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AZ115" i="5"/>
  <c r="AW115" i="5"/>
  <c r="AF115" i="5"/>
  <c r="BA115" i="5" s="1"/>
  <c r="Z115" i="5"/>
  <c r="DK114" i="5"/>
  <c r="DI114" i="5"/>
  <c r="DH114" i="5"/>
  <c r="DG114" i="5"/>
  <c r="DE114" i="5"/>
  <c r="DE133" i="5" s="1"/>
  <c r="DD114" i="5"/>
  <c r="DC114" i="5"/>
  <c r="DB114" i="5"/>
  <c r="DA114" i="5"/>
  <c r="CZ114" i="5"/>
  <c r="CY114" i="5"/>
  <c r="CX114" i="5"/>
  <c r="CW114" i="5"/>
  <c r="CV114" i="5"/>
  <c r="CU114" i="5"/>
  <c r="CT114" i="5"/>
  <c r="CS114" i="5"/>
  <c r="CQ114" i="5"/>
  <c r="BW114" i="5"/>
  <c r="CR114" i="5" s="1"/>
  <c r="BT114" i="5"/>
  <c r="BS114" i="5" s="1"/>
  <c r="CO114" i="5" s="1"/>
  <c r="BR114" i="5"/>
  <c r="BQ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AZ114" i="5"/>
  <c r="AF114" i="5"/>
  <c r="AC114" i="5" s="1"/>
  <c r="G114" i="5"/>
  <c r="DK113" i="5"/>
  <c r="DI113" i="5"/>
  <c r="DH113" i="5"/>
  <c r="DG113" i="5"/>
  <c r="DE113" i="5"/>
  <c r="DD113" i="5"/>
  <c r="DC113" i="5"/>
  <c r="DB113" i="5"/>
  <c r="DA113" i="5"/>
  <c r="CZ113" i="5"/>
  <c r="CY113" i="5"/>
  <c r="CX113" i="5"/>
  <c r="CW113" i="5"/>
  <c r="CV113" i="5"/>
  <c r="CU113" i="5"/>
  <c r="CT113" i="5"/>
  <c r="CS113" i="5"/>
  <c r="CQ113" i="5"/>
  <c r="BW113" i="5"/>
  <c r="CR113" i="5" s="1"/>
  <c r="BT113" i="5"/>
  <c r="BS113" i="5" s="1"/>
  <c r="CO113" i="5" s="1"/>
  <c r="BR113" i="5"/>
  <c r="BQ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AZ113" i="5"/>
  <c r="AF113" i="5"/>
  <c r="AC113" i="5" s="1"/>
  <c r="G113" i="5"/>
  <c r="DH112" i="5"/>
  <c r="DG112" i="5"/>
  <c r="DE112" i="5"/>
  <c r="DD112" i="5"/>
  <c r="DC112" i="5"/>
  <c r="DB112" i="5"/>
  <c r="DA112" i="5"/>
  <c r="DA133" i="5" s="1"/>
  <c r="CY112" i="5"/>
  <c r="CX112" i="5"/>
  <c r="CW112" i="5"/>
  <c r="CV112" i="5"/>
  <c r="CU112" i="5"/>
  <c r="CT112" i="5"/>
  <c r="CS112" i="5"/>
  <c r="CQ112" i="5"/>
  <c r="CN112" i="5"/>
  <c r="CN133" i="5" s="1"/>
  <c r="BW112" i="5"/>
  <c r="BQ112" i="5"/>
  <c r="BN112" i="5"/>
  <c r="BM112" i="5"/>
  <c r="BL112" i="5"/>
  <c r="BK112" i="5"/>
  <c r="BJ112" i="5"/>
  <c r="BJ133" i="5" s="1"/>
  <c r="BI112" i="5"/>
  <c r="BH112" i="5"/>
  <c r="BG112" i="5"/>
  <c r="BF112" i="5"/>
  <c r="BE112" i="5"/>
  <c r="BD112" i="5"/>
  <c r="BC112" i="5"/>
  <c r="BC133" i="5" s="1"/>
  <c r="BB112" i="5"/>
  <c r="AZ112" i="5"/>
  <c r="AW112" i="5"/>
  <c r="AN112" i="5"/>
  <c r="AN133" i="5" s="1"/>
  <c r="AF112" i="5"/>
  <c r="AF133" i="5" s="1"/>
  <c r="Z112" i="5"/>
  <c r="Q112" i="5"/>
  <c r="CZ112" i="5" s="1"/>
  <c r="DI111" i="5"/>
  <c r="DH111" i="5"/>
  <c r="DH132" i="5" s="1"/>
  <c r="DG111" i="5"/>
  <c r="DE111" i="5"/>
  <c r="DD111" i="5"/>
  <c r="DC111" i="5"/>
  <c r="DB111" i="5"/>
  <c r="DA111" i="5"/>
  <c r="CY111" i="5"/>
  <c r="CX111" i="5"/>
  <c r="CW111" i="5"/>
  <c r="CV111" i="5"/>
  <c r="CU111" i="5"/>
  <c r="CT111" i="5"/>
  <c r="CR111" i="5"/>
  <c r="CQ111" i="5"/>
  <c r="CQ132" i="5" s="1"/>
  <c r="CE111" i="5"/>
  <c r="BT111" i="5" s="1"/>
  <c r="BX111" i="5"/>
  <c r="CS111" i="5" s="1"/>
  <c r="BR111" i="5"/>
  <c r="BQ111" i="5"/>
  <c r="BN111" i="5"/>
  <c r="BM111" i="5"/>
  <c r="BL111" i="5"/>
  <c r="BK111" i="5"/>
  <c r="BJ111" i="5"/>
  <c r="BH111" i="5"/>
  <c r="BG111" i="5"/>
  <c r="BF111" i="5"/>
  <c r="BE111" i="5"/>
  <c r="BD111" i="5"/>
  <c r="BC111" i="5"/>
  <c r="BB111" i="5"/>
  <c r="BA111" i="5"/>
  <c r="AZ111" i="5"/>
  <c r="AN111" i="5"/>
  <c r="AC111" i="5" s="1"/>
  <c r="AG111" i="5"/>
  <c r="Q111" i="5"/>
  <c r="DH110" i="5"/>
  <c r="DG110" i="5"/>
  <c r="DE110" i="5"/>
  <c r="DD110" i="5"/>
  <c r="DD132" i="5" s="1"/>
  <c r="DC110" i="5"/>
  <c r="DB110" i="5"/>
  <c r="DA110" i="5"/>
  <c r="CX110" i="5"/>
  <c r="CW110" i="5"/>
  <c r="CV110" i="5"/>
  <c r="CU110" i="5"/>
  <c r="CT110" i="5"/>
  <c r="CQ110" i="5"/>
  <c r="CN110" i="5"/>
  <c r="CN132" i="5" s="1"/>
  <c r="CE110" i="5"/>
  <c r="BX110" i="5"/>
  <c r="BX128" i="5" s="1"/>
  <c r="BW110" i="5"/>
  <c r="BQ110" i="5"/>
  <c r="BN110" i="5"/>
  <c r="BM110" i="5"/>
  <c r="BL110" i="5"/>
  <c r="BK110" i="5"/>
  <c r="BJ110" i="5"/>
  <c r="BG110" i="5"/>
  <c r="BF110" i="5"/>
  <c r="BE110" i="5"/>
  <c r="BD110" i="5"/>
  <c r="BD128" i="5" s="1"/>
  <c r="BC110" i="5"/>
  <c r="AZ110" i="5"/>
  <c r="AW110" i="5"/>
  <c r="AN110" i="5"/>
  <c r="AG110" i="5"/>
  <c r="AF110" i="5"/>
  <c r="AC110" i="5" s="1"/>
  <c r="Z110" i="5"/>
  <c r="Q110" i="5"/>
  <c r="P110" i="5"/>
  <c r="DI109" i="5"/>
  <c r="DH109" i="5"/>
  <c r="DG109" i="5"/>
  <c r="DE109" i="5"/>
  <c r="DD109" i="5"/>
  <c r="DC109" i="5"/>
  <c r="DB109" i="5"/>
  <c r="DB132" i="5" s="1"/>
  <c r="DA109" i="5"/>
  <c r="CZ109" i="5"/>
  <c r="CY109" i="5"/>
  <c r="CW109" i="5"/>
  <c r="CV109" i="5"/>
  <c r="CV132" i="5" s="1"/>
  <c r="CU109" i="5"/>
  <c r="CU132" i="5" s="1"/>
  <c r="CT109" i="5"/>
  <c r="CR109" i="5"/>
  <c r="CQ109" i="5"/>
  <c r="BW109" i="5"/>
  <c r="BR109" i="5"/>
  <c r="BQ109" i="5"/>
  <c r="BN109" i="5"/>
  <c r="BM109" i="5"/>
  <c r="BL109" i="5"/>
  <c r="BK109" i="5"/>
  <c r="BK132" i="5" s="1"/>
  <c r="BJ109" i="5"/>
  <c r="BH109" i="5"/>
  <c r="BG109" i="5"/>
  <c r="BF109" i="5"/>
  <c r="BD109" i="5"/>
  <c r="BC109" i="5"/>
  <c r="BB109" i="5"/>
  <c r="AZ109" i="5"/>
  <c r="AF109" i="5"/>
  <c r="AF132" i="5" s="1"/>
  <c r="Z109" i="5"/>
  <c r="Z132" i="5" s="1"/>
  <c r="Q109" i="5"/>
  <c r="O109" i="5"/>
  <c r="N109" i="5"/>
  <c r="N132" i="5" s="1"/>
  <c r="N139" i="5" s="1"/>
  <c r="N141" i="5" s="1"/>
  <c r="M109" i="5"/>
  <c r="J109" i="5"/>
  <c r="CS109" i="5" s="1"/>
  <c r="I109" i="5"/>
  <c r="DF108" i="5"/>
  <c r="CV108" i="5"/>
  <c r="CM108" i="5"/>
  <c r="CL108" i="5"/>
  <c r="CI108" i="5"/>
  <c r="CH108" i="5"/>
  <c r="CG108" i="5"/>
  <c r="CF108" i="5"/>
  <c r="CE108" i="5"/>
  <c r="CD108" i="5"/>
  <c r="CC108" i="5"/>
  <c r="CB108" i="5"/>
  <c r="BZ108" i="5"/>
  <c r="BY108" i="5"/>
  <c r="BW108" i="5"/>
  <c r="BU108" i="5"/>
  <c r="BO108" i="5"/>
  <c r="AV108" i="5"/>
  <c r="AU108" i="5"/>
  <c r="AT108" i="5"/>
  <c r="AQ108" i="5"/>
  <c r="AP108" i="5"/>
  <c r="AO108" i="5"/>
  <c r="AN108" i="5"/>
  <c r="AM108" i="5"/>
  <c r="AL108" i="5"/>
  <c r="AK108" i="5"/>
  <c r="AJ108" i="5"/>
  <c r="AI108" i="5"/>
  <c r="AH108" i="5"/>
  <c r="AG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K108" i="5"/>
  <c r="J108" i="5"/>
  <c r="H108" i="5"/>
  <c r="DI107" i="5"/>
  <c r="DH107" i="5"/>
  <c r="DG107" i="5"/>
  <c r="DE107" i="5"/>
  <c r="DC107" i="5"/>
  <c r="DB107" i="5"/>
  <c r="DA107" i="5"/>
  <c r="CZ107" i="5"/>
  <c r="CY107" i="5"/>
  <c r="CX107" i="5"/>
  <c r="CW107" i="5"/>
  <c r="CV107" i="5"/>
  <c r="CU107" i="5"/>
  <c r="CT107" i="5"/>
  <c r="CS107" i="5"/>
  <c r="CQ107" i="5"/>
  <c r="CI107" i="5"/>
  <c r="BR107" i="5"/>
  <c r="BQ107" i="5"/>
  <c r="BN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R107" i="5"/>
  <c r="AR140" i="5" s="1"/>
  <c r="AC107" i="5"/>
  <c r="U107" i="5"/>
  <c r="U140" i="5" s="1"/>
  <c r="I107" i="5"/>
  <c r="G107" i="5"/>
  <c r="DK107" i="5" s="1"/>
  <c r="DK106" i="5"/>
  <c r="DI106" i="5"/>
  <c r="DH106" i="5"/>
  <c r="DG106" i="5"/>
  <c r="DD106" i="5"/>
  <c r="DC106" i="5"/>
  <c r="DB106" i="5"/>
  <c r="DA106" i="5"/>
  <c r="CZ106" i="5"/>
  <c r="CY106" i="5"/>
  <c r="CX106" i="5"/>
  <c r="CW106" i="5"/>
  <c r="CV106" i="5"/>
  <c r="CU106" i="5"/>
  <c r="CT106" i="5"/>
  <c r="CS106" i="5"/>
  <c r="CR106" i="5"/>
  <c r="CQ106" i="5"/>
  <c r="CJ106" i="5"/>
  <c r="BR106" i="5"/>
  <c r="BQ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S106" i="5"/>
  <c r="BN106" i="5" s="1"/>
  <c r="G106" i="5"/>
  <c r="DI105" i="5"/>
  <c r="DH105" i="5"/>
  <c r="DG105" i="5"/>
  <c r="DD105" i="5"/>
  <c r="DC105" i="5"/>
  <c r="DB105" i="5"/>
  <c r="DA105" i="5"/>
  <c r="CZ105" i="5"/>
  <c r="CY105" i="5"/>
  <c r="CX105" i="5"/>
  <c r="CW105" i="5"/>
  <c r="CV105" i="5"/>
  <c r="CU105" i="5"/>
  <c r="CT105" i="5"/>
  <c r="CS105" i="5"/>
  <c r="CR105" i="5"/>
  <c r="CQ105" i="5"/>
  <c r="CJ105" i="5"/>
  <c r="BR105" i="5"/>
  <c r="BQ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S105" i="5"/>
  <c r="G105" i="5"/>
  <c r="DK105" i="5" s="1"/>
  <c r="DK104" i="5"/>
  <c r="DI104" i="5"/>
  <c r="DH104" i="5"/>
  <c r="DG104" i="5"/>
  <c r="DE104" i="5"/>
  <c r="DD104" i="5"/>
  <c r="DC104" i="5"/>
  <c r="DB104" i="5"/>
  <c r="DA104" i="5"/>
  <c r="CZ104" i="5"/>
  <c r="CY104" i="5"/>
  <c r="CX104" i="5"/>
  <c r="CW104" i="5"/>
  <c r="CV104" i="5"/>
  <c r="CU104" i="5"/>
  <c r="CT104" i="5"/>
  <c r="CS104" i="5"/>
  <c r="CR104" i="5"/>
  <c r="BV104" i="5"/>
  <c r="CQ104" i="5" s="1"/>
  <c r="CP104" i="5" s="1"/>
  <c r="BT104" i="5"/>
  <c r="BS104" i="5" s="1"/>
  <c r="CO104" i="5" s="1"/>
  <c r="BR104" i="5"/>
  <c r="BQ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AS104" i="5"/>
  <c r="AH104" i="5"/>
  <c r="AH140" i="5" s="1"/>
  <c r="AF104" i="5"/>
  <c r="AE104" i="5"/>
  <c r="G104" i="5"/>
  <c r="DI103" i="5"/>
  <c r="DH103" i="5"/>
  <c r="DG103" i="5"/>
  <c r="DD103" i="5"/>
  <c r="DC103" i="5"/>
  <c r="DB103" i="5"/>
  <c r="DA103" i="5"/>
  <c r="CZ103" i="5"/>
  <c r="CY103" i="5"/>
  <c r="CX103" i="5"/>
  <c r="CW103" i="5"/>
  <c r="CV103" i="5"/>
  <c r="CU103" i="5"/>
  <c r="CT103" i="5"/>
  <c r="CS103" i="5"/>
  <c r="CR103" i="5"/>
  <c r="CQ103" i="5"/>
  <c r="CN103" i="5"/>
  <c r="CJ103" i="5"/>
  <c r="DE103" i="5" s="1"/>
  <c r="BT103" i="5"/>
  <c r="BQ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W103" i="5"/>
  <c r="BR103" i="5" s="1"/>
  <c r="AS103" i="5"/>
  <c r="BN103" i="5" s="1"/>
  <c r="Z103" i="5"/>
  <c r="G103" i="5"/>
  <c r="DK103" i="5" s="1"/>
  <c r="DH102" i="5"/>
  <c r="DG102" i="5"/>
  <c r="DD102" i="5"/>
  <c r="DC102" i="5"/>
  <c r="DB102" i="5"/>
  <c r="DA102" i="5"/>
  <c r="CZ102" i="5"/>
  <c r="CY102" i="5"/>
  <c r="CX102" i="5"/>
  <c r="CW102" i="5"/>
  <c r="CV102" i="5"/>
  <c r="CU102" i="5"/>
  <c r="CT102" i="5"/>
  <c r="CS102" i="5"/>
  <c r="CR102" i="5"/>
  <c r="CQ102" i="5"/>
  <c r="CN102" i="5"/>
  <c r="CJ102" i="5"/>
  <c r="DE102" i="5" s="1"/>
  <c r="BT102" i="5"/>
  <c r="BQ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W102" i="5"/>
  <c r="AS102" i="5"/>
  <c r="Z102" i="5"/>
  <c r="DI101" i="5"/>
  <c r="DH101" i="5"/>
  <c r="DG101" i="5"/>
  <c r="DD101" i="5"/>
  <c r="DC101" i="5"/>
  <c r="DB101" i="5"/>
  <c r="DA101" i="5"/>
  <c r="CZ101" i="5"/>
  <c r="CY101" i="5"/>
  <c r="CX101" i="5"/>
  <c r="CW101" i="5"/>
  <c r="CV101" i="5"/>
  <c r="CU101" i="5"/>
  <c r="CT101" i="5"/>
  <c r="CS101" i="5"/>
  <c r="CR101" i="5"/>
  <c r="CQ101" i="5"/>
  <c r="CJ101" i="5"/>
  <c r="DE101" i="5" s="1"/>
  <c r="BQ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S101" i="5"/>
  <c r="AC101" i="5"/>
  <c r="Z101" i="5"/>
  <c r="DI100" i="5"/>
  <c r="DH100" i="5"/>
  <c r="DG100" i="5"/>
  <c r="DD100" i="5"/>
  <c r="DC100" i="5"/>
  <c r="DB100" i="5"/>
  <c r="DA100" i="5"/>
  <c r="CZ100" i="5"/>
  <c r="CY100" i="5"/>
  <c r="CX100" i="5"/>
  <c r="CW100" i="5"/>
  <c r="CV100" i="5"/>
  <c r="CU100" i="5"/>
  <c r="CT100" i="5"/>
  <c r="CS100" i="5"/>
  <c r="CR100" i="5"/>
  <c r="CQ100" i="5"/>
  <c r="CJ100" i="5"/>
  <c r="DE100" i="5" s="1"/>
  <c r="BT100" i="5"/>
  <c r="BR100" i="5"/>
  <c r="BQ100" i="5"/>
  <c r="BP100" i="5"/>
  <c r="BP140" i="5" s="1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S100" i="5"/>
  <c r="G100" i="5"/>
  <c r="DK100" i="5" s="1"/>
  <c r="DK99" i="5"/>
  <c r="DI99" i="5"/>
  <c r="DH99" i="5"/>
  <c r="DG99" i="5"/>
  <c r="DE99" i="5"/>
  <c r="DD99" i="5"/>
  <c r="DC99" i="5"/>
  <c r="DB99" i="5"/>
  <c r="DA99" i="5"/>
  <c r="CZ99" i="5"/>
  <c r="CY99" i="5"/>
  <c r="CX99" i="5"/>
  <c r="CW99" i="5"/>
  <c r="CV99" i="5"/>
  <c r="CU99" i="5"/>
  <c r="CT99" i="5"/>
  <c r="CS99" i="5"/>
  <c r="CR99" i="5"/>
  <c r="CQ99" i="5"/>
  <c r="BT99" i="5"/>
  <c r="BS99" i="5" s="1"/>
  <c r="CO99" i="5" s="1"/>
  <c r="BR99" i="5"/>
  <c r="BQ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C99" i="5"/>
  <c r="AB99" i="5"/>
  <c r="AX99" i="5" s="1"/>
  <c r="G99" i="5"/>
  <c r="DK98" i="5"/>
  <c r="DI98" i="5"/>
  <c r="DH98" i="5"/>
  <c r="DG98" i="5"/>
  <c r="DD98" i="5"/>
  <c r="DC98" i="5"/>
  <c r="DB98" i="5"/>
  <c r="DA98" i="5"/>
  <c r="CZ98" i="5"/>
  <c r="CY98" i="5"/>
  <c r="CX98" i="5"/>
  <c r="CW98" i="5"/>
  <c r="CV98" i="5"/>
  <c r="CU98" i="5"/>
  <c r="CT98" i="5"/>
  <c r="CS98" i="5"/>
  <c r="CR98" i="5"/>
  <c r="CQ98" i="5"/>
  <c r="CJ98" i="5"/>
  <c r="BT98" i="5" s="1"/>
  <c r="BS98" i="5" s="1"/>
  <c r="CO98" i="5" s="1"/>
  <c r="BR98" i="5"/>
  <c r="BQ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S98" i="5"/>
  <c r="BN98" i="5" s="1"/>
  <c r="AC98" i="5"/>
  <c r="AB98" i="5"/>
  <c r="AX98" i="5" s="1"/>
  <c r="G98" i="5"/>
  <c r="DI97" i="5"/>
  <c r="DH97" i="5"/>
  <c r="DG97" i="5"/>
  <c r="DD97" i="5"/>
  <c r="DC97" i="5"/>
  <c r="DB97" i="5"/>
  <c r="DA97" i="5"/>
  <c r="CZ97" i="5"/>
  <c r="CY97" i="5"/>
  <c r="CX97" i="5"/>
  <c r="CW97" i="5"/>
  <c r="CV97" i="5"/>
  <c r="CU97" i="5"/>
  <c r="CT97" i="5"/>
  <c r="CS97" i="5"/>
  <c r="CR97" i="5"/>
  <c r="CQ97" i="5"/>
  <c r="CJ97" i="5"/>
  <c r="BT97" i="5" s="1"/>
  <c r="BR97" i="5"/>
  <c r="BQ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S97" i="5"/>
  <c r="BN97" i="5" s="1"/>
  <c r="AC97" i="5"/>
  <c r="AB97" i="5" s="1"/>
  <c r="AX97" i="5" s="1"/>
  <c r="G97" i="5"/>
  <c r="DK97" i="5" s="1"/>
  <c r="DH96" i="5"/>
  <c r="DG96" i="5"/>
  <c r="DE96" i="5"/>
  <c r="DD96" i="5"/>
  <c r="DC96" i="5"/>
  <c r="DB96" i="5"/>
  <c r="DA96" i="5"/>
  <c r="CZ96" i="5"/>
  <c r="CY96" i="5"/>
  <c r="CX96" i="5"/>
  <c r="CW96" i="5"/>
  <c r="CV96" i="5"/>
  <c r="CU96" i="5"/>
  <c r="CT96" i="5"/>
  <c r="CS96" i="5"/>
  <c r="CR96" i="5"/>
  <c r="CQ96" i="5"/>
  <c r="CN96" i="5"/>
  <c r="BT96" i="5" s="1"/>
  <c r="BQ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Z96" i="5"/>
  <c r="AW96" i="5"/>
  <c r="AS96" i="5"/>
  <c r="BN96" i="5" s="1"/>
  <c r="Z96" i="5"/>
  <c r="DK95" i="5"/>
  <c r="DI95" i="5"/>
  <c r="DH95" i="5"/>
  <c r="DG95" i="5"/>
  <c r="DD95" i="5"/>
  <c r="DC95" i="5"/>
  <c r="DB95" i="5"/>
  <c r="DA95" i="5"/>
  <c r="DA108" i="5" s="1"/>
  <c r="CZ95" i="5"/>
  <c r="CY95" i="5"/>
  <c r="CX95" i="5"/>
  <c r="CW95" i="5"/>
  <c r="CV95" i="5"/>
  <c r="CU95" i="5"/>
  <c r="CT95" i="5"/>
  <c r="CS95" i="5"/>
  <c r="CR95" i="5"/>
  <c r="CQ95" i="5"/>
  <c r="CJ95" i="5"/>
  <c r="DE95" i="5" s="1"/>
  <c r="BR95" i="5"/>
  <c r="BQ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S95" i="5"/>
  <c r="BN95" i="5" s="1"/>
  <c r="AC95" i="5"/>
  <c r="G95" i="5"/>
  <c r="DI94" i="5"/>
  <c r="DH94" i="5"/>
  <c r="DG94" i="5"/>
  <c r="DD94" i="5"/>
  <c r="DC94" i="5"/>
  <c r="DB94" i="5"/>
  <c r="DA94" i="5"/>
  <c r="CZ94" i="5"/>
  <c r="CY94" i="5"/>
  <c r="CX94" i="5"/>
  <c r="CW94" i="5"/>
  <c r="CV94" i="5"/>
  <c r="CU94" i="5"/>
  <c r="CT94" i="5"/>
  <c r="CS94" i="5"/>
  <c r="CR94" i="5"/>
  <c r="CQ94" i="5"/>
  <c r="CJ94" i="5"/>
  <c r="BR94" i="5"/>
  <c r="BQ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S94" i="5"/>
  <c r="AC94" i="5" s="1"/>
  <c r="G94" i="5"/>
  <c r="DK94" i="5" s="1"/>
  <c r="DI93" i="5"/>
  <c r="DH93" i="5"/>
  <c r="DG93" i="5"/>
  <c r="DD93" i="5"/>
  <c r="DC93" i="5"/>
  <c r="DB93" i="5"/>
  <c r="DA93" i="5"/>
  <c r="CZ93" i="5"/>
  <c r="CY93" i="5"/>
  <c r="CX93" i="5"/>
  <c r="CW93" i="5"/>
  <c r="CV93" i="5"/>
  <c r="CU93" i="5"/>
  <c r="CT93" i="5"/>
  <c r="CS93" i="5"/>
  <c r="CS108" i="5" s="1"/>
  <c r="CR93" i="5"/>
  <c r="CQ93" i="5"/>
  <c r="CJ93" i="5"/>
  <c r="BT93" i="5" s="1"/>
  <c r="BR93" i="5"/>
  <c r="BQ93" i="5"/>
  <c r="BM93" i="5"/>
  <c r="BL93" i="5"/>
  <c r="BK93" i="5"/>
  <c r="BJ93" i="5"/>
  <c r="BI93" i="5"/>
  <c r="BH93" i="5"/>
  <c r="BG93" i="5"/>
  <c r="BF93" i="5"/>
  <c r="BE93" i="5"/>
  <c r="BD93" i="5"/>
  <c r="BC93" i="5"/>
  <c r="BB93" i="5"/>
  <c r="BA93" i="5"/>
  <c r="AZ93" i="5"/>
  <c r="AS93" i="5"/>
  <c r="BN93" i="5" s="1"/>
  <c r="G93" i="5"/>
  <c r="DM92" i="5"/>
  <c r="DL92" i="5"/>
  <c r="DK92" i="5"/>
  <c r="DF91" i="5"/>
  <c r="CQ91" i="5"/>
  <c r="CM91" i="5"/>
  <c r="CL91" i="5"/>
  <c r="CJ91" i="5"/>
  <c r="CI91" i="5"/>
  <c r="CH91" i="5"/>
  <c r="CE91" i="5"/>
  <c r="CD91" i="5"/>
  <c r="CC91" i="5"/>
  <c r="CB91" i="5"/>
  <c r="CA91" i="5"/>
  <c r="BX91" i="5"/>
  <c r="BW91" i="5"/>
  <c r="BV91" i="5"/>
  <c r="BU91" i="5"/>
  <c r="BO91" i="5"/>
  <c r="AV91" i="5"/>
  <c r="AU91" i="5"/>
  <c r="AT91" i="5"/>
  <c r="AS91" i="5"/>
  <c r="AR91" i="5"/>
  <c r="AQ91" i="5"/>
  <c r="AN91" i="5"/>
  <c r="AM91" i="5"/>
  <c r="AL91" i="5"/>
  <c r="AK91" i="5"/>
  <c r="AJ91" i="5"/>
  <c r="AG91" i="5"/>
  <c r="AF91" i="5"/>
  <c r="AE91" i="5"/>
  <c r="Y91" i="5"/>
  <c r="X91" i="5"/>
  <c r="W91" i="5"/>
  <c r="V91" i="5"/>
  <c r="U91" i="5"/>
  <c r="T91" i="5"/>
  <c r="R91" i="5"/>
  <c r="Q91" i="5"/>
  <c r="P91" i="5"/>
  <c r="O91" i="5"/>
  <c r="N91" i="5"/>
  <c r="M91" i="5"/>
  <c r="J91" i="5"/>
  <c r="I91" i="5"/>
  <c r="H91" i="5"/>
  <c r="DH90" i="5"/>
  <c r="DG90" i="5"/>
  <c r="DE90" i="5"/>
  <c r="DD90" i="5"/>
  <c r="DC90" i="5"/>
  <c r="DB90" i="5"/>
  <c r="DA90" i="5"/>
  <c r="CZ90" i="5"/>
  <c r="CY90" i="5"/>
  <c r="CX90" i="5"/>
  <c r="CW90" i="5"/>
  <c r="CV90" i="5"/>
  <c r="CU90" i="5"/>
  <c r="CT90" i="5"/>
  <c r="CS90" i="5"/>
  <c r="CR90" i="5"/>
  <c r="CQ90" i="5"/>
  <c r="CN90" i="5"/>
  <c r="BT90" i="5" s="1"/>
  <c r="BQ90" i="5"/>
  <c r="BP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W90" i="5"/>
  <c r="AC90" i="5"/>
  <c r="Z90" i="5"/>
  <c r="DK89" i="5"/>
  <c r="DI89" i="5"/>
  <c r="DH89" i="5"/>
  <c r="DG89" i="5"/>
  <c r="DE89" i="5"/>
  <c r="DD89" i="5"/>
  <c r="DC89" i="5"/>
  <c r="DA89" i="5"/>
  <c r="CZ89" i="5"/>
  <c r="CY89" i="5"/>
  <c r="CX89" i="5"/>
  <c r="CW89" i="5"/>
  <c r="CV89" i="5"/>
  <c r="CU89" i="5"/>
  <c r="CS89" i="5"/>
  <c r="CR89" i="5"/>
  <c r="CQ89" i="5"/>
  <c r="CG89" i="5"/>
  <c r="BY89" i="5"/>
  <c r="CT89" i="5" s="1"/>
  <c r="BR89" i="5"/>
  <c r="BQ89" i="5"/>
  <c r="BP89" i="5"/>
  <c r="BN89" i="5"/>
  <c r="BM89" i="5"/>
  <c r="BL89" i="5"/>
  <c r="BJ89" i="5"/>
  <c r="BI89" i="5"/>
  <c r="BH89" i="5"/>
  <c r="BG89" i="5"/>
  <c r="BF89" i="5"/>
  <c r="BE89" i="5"/>
  <c r="BD89" i="5"/>
  <c r="BB89" i="5"/>
  <c r="BA89" i="5"/>
  <c r="AZ89" i="5"/>
  <c r="AP89" i="5"/>
  <c r="AH89" i="5"/>
  <c r="BC89" i="5" s="1"/>
  <c r="G89" i="5"/>
  <c r="DH88" i="5"/>
  <c r="DG88" i="5"/>
  <c r="DE88" i="5"/>
  <c r="DD88" i="5"/>
  <c r="DC88" i="5"/>
  <c r="DB88" i="5"/>
  <c r="DA88" i="5"/>
  <c r="CZ88" i="5"/>
  <c r="CY88" i="5"/>
  <c r="CX88" i="5"/>
  <c r="CW88" i="5"/>
  <c r="CV88" i="5"/>
  <c r="CU88" i="5"/>
  <c r="CS88" i="5"/>
  <c r="CR88" i="5"/>
  <c r="CQ88" i="5"/>
  <c r="BY88" i="5"/>
  <c r="CT88" i="5" s="1"/>
  <c r="BT88" i="5"/>
  <c r="BQ88" i="5"/>
  <c r="BN88" i="5"/>
  <c r="BM88" i="5"/>
  <c r="BL88" i="5"/>
  <c r="BK88" i="5"/>
  <c r="BJ88" i="5"/>
  <c r="BI88" i="5"/>
  <c r="BH88" i="5"/>
  <c r="BG88" i="5"/>
  <c r="BF88" i="5"/>
  <c r="BE88" i="5"/>
  <c r="BD88" i="5"/>
  <c r="BB88" i="5"/>
  <c r="BA88" i="5"/>
  <c r="AZ88" i="5"/>
  <c r="AH88" i="5"/>
  <c r="Z88" i="5"/>
  <c r="G88" i="5"/>
  <c r="DK88" i="5" s="1"/>
  <c r="DK87" i="5"/>
  <c r="DI87" i="5"/>
  <c r="DH87" i="5"/>
  <c r="DG87" i="5"/>
  <c r="DE87" i="5"/>
  <c r="DD87" i="5"/>
  <c r="DC87" i="5"/>
  <c r="DB87" i="5"/>
  <c r="DA87" i="5"/>
  <c r="CZ87" i="5"/>
  <c r="CY87" i="5"/>
  <c r="CX87" i="5"/>
  <c r="CW87" i="5"/>
  <c r="CV87" i="5"/>
  <c r="CU87" i="5"/>
  <c r="CS87" i="5"/>
  <c r="CR87" i="5"/>
  <c r="CQ87" i="5"/>
  <c r="BY87" i="5"/>
  <c r="BR87" i="5"/>
  <c r="BQ87" i="5"/>
  <c r="BN87" i="5"/>
  <c r="BM87" i="5"/>
  <c r="BL87" i="5"/>
  <c r="BK87" i="5"/>
  <c r="BJ87" i="5"/>
  <c r="BI87" i="5"/>
  <c r="BH87" i="5"/>
  <c r="BG87" i="5"/>
  <c r="BF87" i="5"/>
  <c r="BE87" i="5"/>
  <c r="BD87" i="5"/>
  <c r="BB87" i="5"/>
  <c r="BA87" i="5"/>
  <c r="AZ87" i="5"/>
  <c r="AH87" i="5"/>
  <c r="BC87" i="5" s="1"/>
  <c r="AY87" i="5" s="1"/>
  <c r="AC87" i="5"/>
  <c r="G87" i="5"/>
  <c r="DK86" i="5"/>
  <c r="DI86" i="5"/>
  <c r="DH86" i="5"/>
  <c r="DG86" i="5"/>
  <c r="DE86" i="5"/>
  <c r="DD86" i="5"/>
  <c r="DC86" i="5"/>
  <c r="DB86" i="5"/>
  <c r="DA86" i="5"/>
  <c r="CZ86" i="5"/>
  <c r="CY86" i="5"/>
  <c r="CX86" i="5"/>
  <c r="CW86" i="5"/>
  <c r="CV86" i="5"/>
  <c r="CU86" i="5"/>
  <c r="CS86" i="5"/>
  <c r="CR86" i="5"/>
  <c r="CQ86" i="5"/>
  <c r="BY86" i="5"/>
  <c r="BT86" i="5" s="1"/>
  <c r="BS86" i="5" s="1"/>
  <c r="CO86" i="5" s="1"/>
  <c r="BR86" i="5"/>
  <c r="BQ86" i="5"/>
  <c r="BN86" i="5"/>
  <c r="BM86" i="5"/>
  <c r="BL86" i="5"/>
  <c r="BK86" i="5"/>
  <c r="BJ86" i="5"/>
  <c r="BI86" i="5"/>
  <c r="BH86" i="5"/>
  <c r="BG86" i="5"/>
  <c r="BF86" i="5"/>
  <c r="BE86" i="5"/>
  <c r="BD86" i="5"/>
  <c r="BB86" i="5"/>
  <c r="BA86" i="5"/>
  <c r="AZ86" i="5"/>
  <c r="AH86" i="5"/>
  <c r="G86" i="5"/>
  <c r="DK85" i="5"/>
  <c r="DI85" i="5"/>
  <c r="DH85" i="5"/>
  <c r="DG85" i="5"/>
  <c r="DE85" i="5"/>
  <c r="DD85" i="5"/>
  <c r="DC85" i="5"/>
  <c r="DB85" i="5"/>
  <c r="DA85" i="5"/>
  <c r="CZ85" i="5"/>
  <c r="CY85" i="5"/>
  <c r="CX85" i="5"/>
  <c r="CW85" i="5"/>
  <c r="CV85" i="5"/>
  <c r="CU85" i="5"/>
  <c r="CT85" i="5"/>
  <c r="CS85" i="5"/>
  <c r="CR85" i="5"/>
  <c r="CQ85" i="5"/>
  <c r="BT85" i="5"/>
  <c r="BS85" i="5"/>
  <c r="CO85" i="5" s="1"/>
  <c r="BR85" i="5"/>
  <c r="BQ85" i="5"/>
  <c r="BP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BA85" i="5"/>
  <c r="AZ85" i="5"/>
  <c r="AY85" i="5" s="1"/>
  <c r="AC85" i="5"/>
  <c r="AB85" i="5" s="1"/>
  <c r="AX85" i="5" s="1"/>
  <c r="G85" i="5"/>
  <c r="DK84" i="5"/>
  <c r="DI84" i="5"/>
  <c r="DH84" i="5"/>
  <c r="DG84" i="5"/>
  <c r="DE84" i="5"/>
  <c r="DD84" i="5"/>
  <c r="DC84" i="5"/>
  <c r="DB84" i="5"/>
  <c r="DA84" i="5"/>
  <c r="CZ84" i="5"/>
  <c r="CY84" i="5"/>
  <c r="CX84" i="5"/>
  <c r="CW84" i="5"/>
  <c r="CV84" i="5"/>
  <c r="CU84" i="5"/>
  <c r="CT84" i="5"/>
  <c r="CS84" i="5"/>
  <c r="CR84" i="5"/>
  <c r="CQ84" i="5"/>
  <c r="BT84" i="5"/>
  <c r="BS84" i="5"/>
  <c r="CO84" i="5" s="1"/>
  <c r="BR84" i="5"/>
  <c r="BQ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C84" i="5"/>
  <c r="G84" i="5"/>
  <c r="DI83" i="5"/>
  <c r="DH83" i="5"/>
  <c r="DG83" i="5"/>
  <c r="DE83" i="5"/>
  <c r="DD83" i="5"/>
  <c r="DC83" i="5"/>
  <c r="DA83" i="5"/>
  <c r="CZ83" i="5"/>
  <c r="CY83" i="5"/>
  <c r="CX83" i="5"/>
  <c r="CW83" i="5"/>
  <c r="CV83" i="5"/>
  <c r="CU83" i="5"/>
  <c r="CT83" i="5"/>
  <c r="CS83" i="5"/>
  <c r="CR83" i="5"/>
  <c r="CQ83" i="5"/>
  <c r="CG83" i="5"/>
  <c r="DB83" i="5" s="1"/>
  <c r="BT83" i="5"/>
  <c r="BS83" i="5"/>
  <c r="CO83" i="5" s="1"/>
  <c r="BR83" i="5"/>
  <c r="BQ83" i="5"/>
  <c r="BP83" i="5"/>
  <c r="BN83" i="5"/>
  <c r="BM83" i="5"/>
  <c r="BL83" i="5"/>
  <c r="BJ83" i="5"/>
  <c r="BI83" i="5"/>
  <c r="BH83" i="5"/>
  <c r="BG83" i="5"/>
  <c r="BF83" i="5"/>
  <c r="BE83" i="5"/>
  <c r="BD83" i="5"/>
  <c r="BB83" i="5"/>
  <c r="BA83" i="5"/>
  <c r="AZ83" i="5"/>
  <c r="AP83" i="5"/>
  <c r="BK83" i="5" s="1"/>
  <c r="AH83" i="5"/>
  <c r="BC83" i="5" s="1"/>
  <c r="G83" i="5"/>
  <c r="DK83" i="5" s="1"/>
  <c r="DK82" i="5"/>
  <c r="DI82" i="5"/>
  <c r="DH82" i="5"/>
  <c r="DG82" i="5"/>
  <c r="DE82" i="5"/>
  <c r="DD82" i="5"/>
  <c r="DC82" i="5"/>
  <c r="DA82" i="5"/>
  <c r="CZ82" i="5"/>
  <c r="CY82" i="5"/>
  <c r="CX82" i="5"/>
  <c r="CW82" i="5"/>
  <c r="CV82" i="5"/>
  <c r="CU82" i="5"/>
  <c r="CT82" i="5"/>
  <c r="CS82" i="5"/>
  <c r="CR82" i="5"/>
  <c r="CQ82" i="5"/>
  <c r="BT82" i="5"/>
  <c r="BR82" i="5"/>
  <c r="BQ82" i="5"/>
  <c r="BN82" i="5"/>
  <c r="BM82" i="5"/>
  <c r="BL82" i="5"/>
  <c r="BJ82" i="5"/>
  <c r="BI82" i="5"/>
  <c r="BH82" i="5"/>
  <c r="BG82" i="5"/>
  <c r="BF82" i="5"/>
  <c r="BE82" i="5"/>
  <c r="BD82" i="5"/>
  <c r="BC82" i="5"/>
  <c r="BB82" i="5"/>
  <c r="BA82" i="5"/>
  <c r="AZ82" i="5"/>
  <c r="AX82" i="5"/>
  <c r="AC82" i="5"/>
  <c r="S82" i="5"/>
  <c r="G82" i="5" s="1"/>
  <c r="AB82" i="5" s="1"/>
  <c r="DK81" i="5"/>
  <c r="DI81" i="5"/>
  <c r="DH81" i="5"/>
  <c r="DG81" i="5"/>
  <c r="DE81" i="5"/>
  <c r="DD81" i="5"/>
  <c r="DC81" i="5"/>
  <c r="DB81" i="5"/>
  <c r="DA81" i="5"/>
  <c r="CZ81" i="5"/>
  <c r="CY81" i="5"/>
  <c r="CX81" i="5"/>
  <c r="CW81" i="5"/>
  <c r="CV81" i="5"/>
  <c r="CU81" i="5"/>
  <c r="CS81" i="5"/>
  <c r="CR81" i="5"/>
  <c r="CQ81" i="5"/>
  <c r="BY81" i="5"/>
  <c r="CT81" i="5" s="1"/>
  <c r="BR81" i="5"/>
  <c r="BQ81" i="5"/>
  <c r="BN81" i="5"/>
  <c r="BM81" i="5"/>
  <c r="BL81" i="5"/>
  <c r="BK81" i="5"/>
  <c r="BJ81" i="5"/>
  <c r="BI81" i="5"/>
  <c r="BH81" i="5"/>
  <c r="BG81" i="5"/>
  <c r="BF81" i="5"/>
  <c r="BE81" i="5"/>
  <c r="BD81" i="5"/>
  <c r="BB81" i="5"/>
  <c r="BA81" i="5"/>
  <c r="AZ81" i="5"/>
  <c r="AH81" i="5"/>
  <c r="AC81" i="5" s="1"/>
  <c r="AB81" i="5" s="1"/>
  <c r="AX81" i="5" s="1"/>
  <c r="G81" i="5"/>
  <c r="DK80" i="5"/>
  <c r="DI80" i="5"/>
  <c r="DH80" i="5"/>
  <c r="DG80" i="5"/>
  <c r="DE80" i="5"/>
  <c r="DD80" i="5"/>
  <c r="DC80" i="5"/>
  <c r="DB80" i="5"/>
  <c r="DA80" i="5"/>
  <c r="CZ80" i="5"/>
  <c r="CY80" i="5"/>
  <c r="CX80" i="5"/>
  <c r="CW80" i="5"/>
  <c r="CV80" i="5"/>
  <c r="CP80" i="5" s="1"/>
  <c r="CU80" i="5"/>
  <c r="CT80" i="5"/>
  <c r="CS80" i="5"/>
  <c r="CR80" i="5"/>
  <c r="CQ80" i="5"/>
  <c r="BT80" i="5"/>
  <c r="BQ80" i="5"/>
  <c r="BN80" i="5"/>
  <c r="BM80" i="5"/>
  <c r="BL80" i="5"/>
  <c r="BK80" i="5"/>
  <c r="BJ80" i="5"/>
  <c r="BI80" i="5"/>
  <c r="BH80" i="5"/>
  <c r="BG80" i="5"/>
  <c r="BF80" i="5"/>
  <c r="BE80" i="5"/>
  <c r="BD80" i="5"/>
  <c r="BB80" i="5"/>
  <c r="BA80" i="5"/>
  <c r="AZ80" i="5"/>
  <c r="AW80" i="5"/>
  <c r="BR80" i="5" s="1"/>
  <c r="AH80" i="5"/>
  <c r="BC80" i="5" s="1"/>
  <c r="G80" i="5"/>
  <c r="DI79" i="5"/>
  <c r="DH79" i="5"/>
  <c r="DG79" i="5"/>
  <c r="DE79" i="5"/>
  <c r="DD79" i="5"/>
  <c r="DC79" i="5"/>
  <c r="DB79" i="5"/>
  <c r="DA79" i="5"/>
  <c r="CZ79" i="5"/>
  <c r="CY79" i="5"/>
  <c r="CX79" i="5"/>
  <c r="CW79" i="5"/>
  <c r="CV79" i="5"/>
  <c r="CU79" i="5"/>
  <c r="CT79" i="5"/>
  <c r="CS79" i="5"/>
  <c r="CR79" i="5"/>
  <c r="CQ79" i="5"/>
  <c r="BT79" i="5"/>
  <c r="BS79" i="5"/>
  <c r="CO79" i="5" s="1"/>
  <c r="BR79" i="5"/>
  <c r="BQ79" i="5"/>
  <c r="BN79" i="5"/>
  <c r="BM79" i="5"/>
  <c r="BL79" i="5"/>
  <c r="BK79" i="5"/>
  <c r="BJ79" i="5"/>
  <c r="BI79" i="5"/>
  <c r="BH79" i="5"/>
  <c r="BG79" i="5"/>
  <c r="BF79" i="5"/>
  <c r="BE79" i="5"/>
  <c r="BD79" i="5"/>
  <c r="BB79" i="5"/>
  <c r="BA79" i="5"/>
  <c r="AZ79" i="5"/>
  <c r="AH79" i="5"/>
  <c r="G79" i="5"/>
  <c r="DK79" i="5" s="1"/>
  <c r="DI78" i="5"/>
  <c r="DH78" i="5"/>
  <c r="DH91" i="5" s="1"/>
  <c r="DG78" i="5"/>
  <c r="DE78" i="5"/>
  <c r="DD78" i="5"/>
  <c r="DC78" i="5"/>
  <c r="DB78" i="5"/>
  <c r="DA78" i="5"/>
  <c r="CZ78" i="5"/>
  <c r="CY78" i="5"/>
  <c r="CX78" i="5"/>
  <c r="CW78" i="5"/>
  <c r="CV78" i="5"/>
  <c r="CU78" i="5"/>
  <c r="CS78" i="5"/>
  <c r="CR78" i="5"/>
  <c r="CQ78" i="5"/>
  <c r="BY78" i="5"/>
  <c r="CT78" i="5" s="1"/>
  <c r="BR78" i="5"/>
  <c r="BQ78" i="5"/>
  <c r="BN78" i="5"/>
  <c r="BM78" i="5"/>
  <c r="BL78" i="5"/>
  <c r="BK78" i="5"/>
  <c r="BJ78" i="5"/>
  <c r="BI78" i="5"/>
  <c r="BH78" i="5"/>
  <c r="BG78" i="5"/>
  <c r="BF78" i="5"/>
  <c r="BE78" i="5"/>
  <c r="BD78" i="5"/>
  <c r="BB78" i="5"/>
  <c r="BA78" i="5"/>
  <c r="AZ78" i="5"/>
  <c r="AH78" i="5"/>
  <c r="BC78" i="5" s="1"/>
  <c r="AC78" i="5"/>
  <c r="G78" i="5"/>
  <c r="DK78" i="5" s="1"/>
  <c r="DK77" i="5"/>
  <c r="DI77" i="5"/>
  <c r="DE77" i="5"/>
  <c r="DD77" i="5"/>
  <c r="DC77" i="5"/>
  <c r="DB77" i="5"/>
  <c r="DA77" i="5"/>
  <c r="CZ77" i="5"/>
  <c r="CS77" i="5"/>
  <c r="CR77" i="5"/>
  <c r="CQ77" i="5"/>
  <c r="BY77" i="5"/>
  <c r="BR77" i="5"/>
  <c r="BQ77" i="5"/>
  <c r="BN77" i="5"/>
  <c r="BM77" i="5"/>
  <c r="BL77" i="5"/>
  <c r="BK77" i="5"/>
  <c r="BJ77" i="5"/>
  <c r="BI77" i="5"/>
  <c r="BB77" i="5"/>
  <c r="BA77" i="5"/>
  <c r="AZ77" i="5"/>
  <c r="AH77" i="5"/>
  <c r="BC77" i="5" s="1"/>
  <c r="AC77" i="5"/>
  <c r="AB77" i="5" s="1"/>
  <c r="AX77" i="5" s="1"/>
  <c r="G77" i="5"/>
  <c r="DI76" i="5"/>
  <c r="DE76" i="5"/>
  <c r="DD76" i="5"/>
  <c r="DC76" i="5"/>
  <c r="DB76" i="5"/>
  <c r="DA76" i="5"/>
  <c r="CZ76" i="5"/>
  <c r="CS76" i="5"/>
  <c r="CR76" i="5"/>
  <c r="CQ76" i="5"/>
  <c r="BT76" i="5"/>
  <c r="BR76" i="5"/>
  <c r="BQ76" i="5"/>
  <c r="BN76" i="5"/>
  <c r="BM76" i="5"/>
  <c r="BL76" i="5"/>
  <c r="BK76" i="5"/>
  <c r="BJ76" i="5"/>
  <c r="BI76" i="5"/>
  <c r="BB76" i="5"/>
  <c r="BA76" i="5"/>
  <c r="AZ76" i="5"/>
  <c r="AH76" i="5"/>
  <c r="AC76" i="5" s="1"/>
  <c r="K76" i="5"/>
  <c r="DI75" i="5"/>
  <c r="DE75" i="5"/>
  <c r="DD75" i="5"/>
  <c r="DC75" i="5"/>
  <c r="DB75" i="5"/>
  <c r="DA75" i="5"/>
  <c r="CZ75" i="5"/>
  <c r="CT75" i="5"/>
  <c r="CS75" i="5"/>
  <c r="CR75" i="5"/>
  <c r="CQ75" i="5"/>
  <c r="BT75" i="5"/>
  <c r="BR75" i="5"/>
  <c r="BQ75" i="5"/>
  <c r="BN75" i="5"/>
  <c r="BM75" i="5"/>
  <c r="BK75" i="5"/>
  <c r="BJ75" i="5"/>
  <c r="BI75" i="5"/>
  <c r="BC75" i="5"/>
  <c r="BB75" i="5"/>
  <c r="BA75" i="5"/>
  <c r="AZ75" i="5"/>
  <c r="AC75" i="5"/>
  <c r="G75" i="5"/>
  <c r="DI74" i="5"/>
  <c r="DE74" i="5"/>
  <c r="DD74" i="5"/>
  <c r="DC74" i="5"/>
  <c r="DB74" i="5"/>
  <c r="DA74" i="5"/>
  <c r="CZ74" i="5"/>
  <c r="CT74" i="5"/>
  <c r="CS74" i="5"/>
  <c r="CR74" i="5"/>
  <c r="CP74" i="5" s="1"/>
  <c r="CQ74" i="5"/>
  <c r="BT74" i="5"/>
  <c r="BR74" i="5"/>
  <c r="BQ74" i="5"/>
  <c r="BN74" i="5"/>
  <c r="BM74" i="5"/>
  <c r="BK74" i="5"/>
  <c r="BJ74" i="5"/>
  <c r="BI74" i="5"/>
  <c r="BC74" i="5"/>
  <c r="BB74" i="5"/>
  <c r="BA74" i="5"/>
  <c r="AZ74" i="5"/>
  <c r="AC74" i="5"/>
  <c r="G74" i="5"/>
  <c r="DH73" i="5"/>
  <c r="DG73" i="5"/>
  <c r="DE73" i="5"/>
  <c r="DD73" i="5"/>
  <c r="DC73" i="5"/>
  <c r="DB73" i="5"/>
  <c r="DA73" i="5"/>
  <c r="CZ73" i="5"/>
  <c r="CY73" i="5"/>
  <c r="CX73" i="5"/>
  <c r="CW73" i="5"/>
  <c r="CV73" i="5"/>
  <c r="CU73" i="5"/>
  <c r="CT73" i="5"/>
  <c r="CS73" i="5"/>
  <c r="CR73" i="5"/>
  <c r="CQ73" i="5"/>
  <c r="CN73" i="5"/>
  <c r="BT73" i="5"/>
  <c r="BQ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W73" i="5"/>
  <c r="AC73" i="5" s="1"/>
  <c r="Z73" i="5"/>
  <c r="DI73" i="5" s="1"/>
  <c r="G73" i="5"/>
  <c r="DK73" i="5" s="1"/>
  <c r="DI72" i="5"/>
  <c r="DH72" i="5"/>
  <c r="DG72" i="5"/>
  <c r="DE72" i="5"/>
  <c r="DD72" i="5"/>
  <c r="DC72" i="5"/>
  <c r="DB72" i="5"/>
  <c r="DA72" i="5"/>
  <c r="CZ72" i="5"/>
  <c r="CY72" i="5"/>
  <c r="CX72" i="5"/>
  <c r="CW72" i="5"/>
  <c r="CV72" i="5"/>
  <c r="CU72" i="5"/>
  <c r="CS72" i="5"/>
  <c r="CR72" i="5"/>
  <c r="CQ72" i="5"/>
  <c r="BY72" i="5"/>
  <c r="CT72" i="5" s="1"/>
  <c r="CP72" i="5" s="1"/>
  <c r="BR72" i="5"/>
  <c r="BQ72" i="5"/>
  <c r="BN72" i="5"/>
  <c r="BM72" i="5"/>
  <c r="BL72" i="5"/>
  <c r="BK72" i="5"/>
  <c r="BJ72" i="5"/>
  <c r="BI72" i="5"/>
  <c r="BH72" i="5"/>
  <c r="BG72" i="5"/>
  <c r="BG91" i="5" s="1"/>
  <c r="BF72" i="5"/>
  <c r="BE72" i="5"/>
  <c r="BD72" i="5"/>
  <c r="BB72" i="5"/>
  <c r="BA72" i="5"/>
  <c r="AZ72" i="5"/>
  <c r="AH72" i="5"/>
  <c r="BC72" i="5" s="1"/>
  <c r="AC72" i="5"/>
  <c r="G72" i="5"/>
  <c r="DK72" i="5" s="1"/>
  <c r="DI71" i="5"/>
  <c r="DH71" i="5"/>
  <c r="DG71" i="5"/>
  <c r="DE71" i="5"/>
  <c r="DD71" i="5"/>
  <c r="DC71" i="5"/>
  <c r="DB71" i="5"/>
  <c r="DA71" i="5"/>
  <c r="CZ71" i="5"/>
  <c r="CY71" i="5"/>
  <c r="CX71" i="5"/>
  <c r="CW71" i="5"/>
  <c r="CV71" i="5"/>
  <c r="CU71" i="5"/>
  <c r="CS71" i="5"/>
  <c r="CR71" i="5"/>
  <c r="CQ71" i="5"/>
  <c r="CP71" i="5"/>
  <c r="BT71" i="5"/>
  <c r="BR71" i="5"/>
  <c r="BQ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C71" i="5"/>
  <c r="K71" i="5"/>
  <c r="CT71" i="5" s="1"/>
  <c r="DK70" i="5"/>
  <c r="DI70" i="5"/>
  <c r="DH70" i="5"/>
  <c r="DG70" i="5"/>
  <c r="DE70" i="5"/>
  <c r="DD70" i="5"/>
  <c r="DC70" i="5"/>
  <c r="DB70" i="5"/>
  <c r="DA70" i="5"/>
  <c r="CZ70" i="5"/>
  <c r="CY70" i="5"/>
  <c r="CX70" i="5"/>
  <c r="CW70" i="5"/>
  <c r="CV70" i="5"/>
  <c r="CU70" i="5"/>
  <c r="CS70" i="5"/>
  <c r="CR70" i="5"/>
  <c r="CQ70" i="5"/>
  <c r="BY70" i="5"/>
  <c r="BR70" i="5"/>
  <c r="BQ70" i="5"/>
  <c r="BP70" i="5"/>
  <c r="BN70" i="5"/>
  <c r="BM70" i="5"/>
  <c r="BL70" i="5"/>
  <c r="BK70" i="5"/>
  <c r="BJ70" i="5"/>
  <c r="BI70" i="5"/>
  <c r="BH70" i="5"/>
  <c r="BG70" i="5"/>
  <c r="BF70" i="5"/>
  <c r="BE70" i="5"/>
  <c r="BD70" i="5"/>
  <c r="BB70" i="5"/>
  <c r="BA70" i="5"/>
  <c r="AZ70" i="5"/>
  <c r="AH70" i="5"/>
  <c r="BC70" i="5" s="1"/>
  <c r="G70" i="5"/>
  <c r="DI69" i="5"/>
  <c r="DH69" i="5"/>
  <c r="DG69" i="5"/>
  <c r="DE69" i="5"/>
  <c r="DD69" i="5"/>
  <c r="DC69" i="5"/>
  <c r="DB69" i="5"/>
  <c r="DA69" i="5"/>
  <c r="CZ69" i="5"/>
  <c r="CY69" i="5"/>
  <c r="CX69" i="5"/>
  <c r="CW69" i="5"/>
  <c r="CV69" i="5"/>
  <c r="CU69" i="5"/>
  <c r="CP69" i="5" s="1"/>
  <c r="CT69" i="5"/>
  <c r="CS69" i="5"/>
  <c r="CR69" i="5"/>
  <c r="CQ69" i="5"/>
  <c r="BT69" i="5"/>
  <c r="DM69" i="5" s="1"/>
  <c r="BR69" i="5"/>
  <c r="BQ69" i="5"/>
  <c r="BP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Z69" i="5"/>
  <c r="AY69" i="5" s="1"/>
  <c r="DL69" i="5" s="1"/>
  <c r="AC69" i="5"/>
  <c r="G69" i="5"/>
  <c r="DK69" i="5" s="1"/>
  <c r="DK68" i="5"/>
  <c r="DI68" i="5"/>
  <c r="DH68" i="5"/>
  <c r="DG68" i="5"/>
  <c r="DE68" i="5"/>
  <c r="DD68" i="5"/>
  <c r="DC68" i="5"/>
  <c r="DB68" i="5"/>
  <c r="DA68" i="5"/>
  <c r="CZ68" i="5"/>
  <c r="CY68" i="5"/>
  <c r="CX68" i="5"/>
  <c r="CW68" i="5"/>
  <c r="CV68" i="5"/>
  <c r="CU68" i="5"/>
  <c r="CT68" i="5"/>
  <c r="CS68" i="5"/>
  <c r="CR68" i="5"/>
  <c r="CQ68" i="5"/>
  <c r="CN68" i="5"/>
  <c r="BT68" i="5"/>
  <c r="BS68" i="5" s="1"/>
  <c r="CO68" i="5" s="1"/>
  <c r="BQ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Z68" i="5"/>
  <c r="AW68" i="5"/>
  <c r="AC68" i="5" s="1"/>
  <c r="AB68" i="5" s="1"/>
  <c r="AX68" i="5" s="1"/>
  <c r="Z68" i="5"/>
  <c r="G68" i="5"/>
  <c r="DK67" i="5"/>
  <c r="DI67" i="5"/>
  <c r="DH67" i="5"/>
  <c r="DG67" i="5"/>
  <c r="DE67" i="5"/>
  <c r="DD67" i="5"/>
  <c r="DC67" i="5"/>
  <c r="DB67" i="5"/>
  <c r="DA67" i="5"/>
  <c r="CZ67" i="5"/>
  <c r="CY67" i="5"/>
  <c r="CX67" i="5"/>
  <c r="CW67" i="5"/>
  <c r="CV67" i="5"/>
  <c r="CU67" i="5"/>
  <c r="CT67" i="5"/>
  <c r="CS67" i="5"/>
  <c r="CR67" i="5"/>
  <c r="CQ67" i="5"/>
  <c r="BT67" i="5"/>
  <c r="BS67" i="5" s="1"/>
  <c r="CO67" i="5" s="1"/>
  <c r="BR67" i="5"/>
  <c r="BQ67" i="5"/>
  <c r="BP67" i="5"/>
  <c r="BN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Z67" i="5"/>
  <c r="AY67" i="5" s="1"/>
  <c r="AC67" i="5"/>
  <c r="AB67" i="5" s="1"/>
  <c r="AX67" i="5" s="1"/>
  <c r="G67" i="5"/>
  <c r="DI66" i="5"/>
  <c r="DH66" i="5"/>
  <c r="DG66" i="5"/>
  <c r="DE66" i="5"/>
  <c r="DD66" i="5"/>
  <c r="DC66" i="5"/>
  <c r="DB66" i="5"/>
  <c r="DA66" i="5"/>
  <c r="CZ66" i="5"/>
  <c r="CY66" i="5"/>
  <c r="CX66" i="5"/>
  <c r="CW66" i="5"/>
  <c r="CV66" i="5"/>
  <c r="CU66" i="5"/>
  <c r="CT66" i="5"/>
  <c r="CS66" i="5"/>
  <c r="CR66" i="5"/>
  <c r="CQ66" i="5"/>
  <c r="CN66" i="5"/>
  <c r="BT66" i="5"/>
  <c r="BS66" i="5" s="1"/>
  <c r="CO66" i="5" s="1"/>
  <c r="BQ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W66" i="5"/>
  <c r="AC66" i="5" s="1"/>
  <c r="G66" i="5"/>
  <c r="DK66" i="5" s="1"/>
  <c r="DK65" i="5"/>
  <c r="DH65" i="5"/>
  <c r="DG65" i="5"/>
  <c r="DE65" i="5"/>
  <c r="DD65" i="5"/>
  <c r="DC65" i="5"/>
  <c r="DB65" i="5"/>
  <c r="DA65" i="5"/>
  <c r="CZ65" i="5"/>
  <c r="CY65" i="5"/>
  <c r="CX65" i="5"/>
  <c r="CW65" i="5"/>
  <c r="CV65" i="5"/>
  <c r="CU65" i="5"/>
  <c r="CT65" i="5"/>
  <c r="CS65" i="5"/>
  <c r="CR65" i="5"/>
  <c r="CQ65" i="5"/>
  <c r="CN65" i="5"/>
  <c r="BT65" i="5" s="1"/>
  <c r="BS65" i="5" s="1"/>
  <c r="CO65" i="5" s="1"/>
  <c r="BQ65" i="5"/>
  <c r="BN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Z65" i="5"/>
  <c r="AW65" i="5"/>
  <c r="AC65" i="5" s="1"/>
  <c r="AB65" i="5" s="1"/>
  <c r="AX65" i="5" s="1"/>
  <c r="Z65" i="5"/>
  <c r="G65" i="5" s="1"/>
  <c r="DI64" i="5"/>
  <c r="DH64" i="5"/>
  <c r="DG64" i="5"/>
  <c r="DE64" i="5"/>
  <c r="DD64" i="5"/>
  <c r="DC64" i="5"/>
  <c r="DB64" i="5"/>
  <c r="CZ64" i="5"/>
  <c r="CY64" i="5"/>
  <c r="CX64" i="5"/>
  <c r="CW64" i="5"/>
  <c r="CV64" i="5"/>
  <c r="CU64" i="5"/>
  <c r="CS64" i="5"/>
  <c r="CR64" i="5"/>
  <c r="CQ64" i="5"/>
  <c r="BY64" i="5"/>
  <c r="CF64" i="5" s="1"/>
  <c r="CF91" i="5" s="1"/>
  <c r="BR64" i="5"/>
  <c r="BQ64" i="5"/>
  <c r="BN64" i="5"/>
  <c r="BM64" i="5"/>
  <c r="BL64" i="5"/>
  <c r="BK64" i="5"/>
  <c r="BI64" i="5"/>
  <c r="BH64" i="5"/>
  <c r="BG64" i="5"/>
  <c r="BF64" i="5"/>
  <c r="BE64" i="5"/>
  <c r="BD64" i="5"/>
  <c r="BC64" i="5"/>
  <c r="BB64" i="5"/>
  <c r="BA64" i="5"/>
  <c r="AZ64" i="5"/>
  <c r="AO64" i="5"/>
  <c r="AC64" i="5" s="1"/>
  <c r="AH64" i="5"/>
  <c r="K64" i="5"/>
  <c r="G64" i="5" s="1"/>
  <c r="DK64" i="5" s="1"/>
  <c r="DI63" i="5"/>
  <c r="DH63" i="5"/>
  <c r="DG63" i="5"/>
  <c r="DE63" i="5"/>
  <c r="DD63" i="5"/>
  <c r="DC63" i="5"/>
  <c r="DB63" i="5"/>
  <c r="DA63" i="5"/>
  <c r="CZ63" i="5"/>
  <c r="CY63" i="5"/>
  <c r="CX63" i="5"/>
  <c r="CW63" i="5"/>
  <c r="CV63" i="5"/>
  <c r="CU63" i="5"/>
  <c r="CS63" i="5"/>
  <c r="CR63" i="5"/>
  <c r="CQ63" i="5"/>
  <c r="BY63" i="5"/>
  <c r="BT63" i="5" s="1"/>
  <c r="BR63" i="5"/>
  <c r="BQ63" i="5"/>
  <c r="BN63" i="5"/>
  <c r="BM63" i="5"/>
  <c r="BL63" i="5"/>
  <c r="BK63" i="5"/>
  <c r="BJ63" i="5"/>
  <c r="BI63" i="5"/>
  <c r="BH63" i="5"/>
  <c r="BG63" i="5"/>
  <c r="BF63" i="5"/>
  <c r="BE63" i="5"/>
  <c r="BD63" i="5"/>
  <c r="BB63" i="5"/>
  <c r="BA63" i="5"/>
  <c r="AZ63" i="5"/>
  <c r="AH63" i="5"/>
  <c r="K63" i="5"/>
  <c r="G63" i="5"/>
  <c r="DK63" i="5" s="1"/>
  <c r="DK62" i="5"/>
  <c r="DI62" i="5"/>
  <c r="DH62" i="5"/>
  <c r="DG62" i="5"/>
  <c r="DE62" i="5"/>
  <c r="DD62" i="5"/>
  <c r="DC62" i="5"/>
  <c r="DA62" i="5"/>
  <c r="CZ62" i="5"/>
  <c r="CY62" i="5"/>
  <c r="CX62" i="5"/>
  <c r="CW62" i="5"/>
  <c r="CV62" i="5"/>
  <c r="CU62" i="5"/>
  <c r="CT62" i="5"/>
  <c r="CS62" i="5"/>
  <c r="CR62" i="5"/>
  <c r="CQ62" i="5"/>
  <c r="CG62" i="5"/>
  <c r="BR62" i="5"/>
  <c r="BQ62" i="5"/>
  <c r="BP62" i="5"/>
  <c r="BN62" i="5"/>
  <c r="BM62" i="5"/>
  <c r="BL62" i="5"/>
  <c r="BJ62" i="5"/>
  <c r="BI62" i="5"/>
  <c r="BH62" i="5"/>
  <c r="BG62" i="5"/>
  <c r="BF62" i="5"/>
  <c r="BE62" i="5"/>
  <c r="BD62" i="5"/>
  <c r="BC62" i="5"/>
  <c r="BB62" i="5"/>
  <c r="BA62" i="5"/>
  <c r="AZ62" i="5"/>
  <c r="AP62" i="5"/>
  <c r="AC62" i="5" s="1"/>
  <c r="AB62" i="5" s="1"/>
  <c r="AX62" i="5" s="1"/>
  <c r="G62" i="5"/>
  <c r="DI61" i="5"/>
  <c r="DH61" i="5"/>
  <c r="DG61" i="5"/>
  <c r="DE61" i="5"/>
  <c r="DD61" i="5"/>
  <c r="DC61" i="5"/>
  <c r="DB61" i="5"/>
  <c r="DA61" i="5"/>
  <c r="CZ61" i="5"/>
  <c r="CY61" i="5"/>
  <c r="CX61" i="5"/>
  <c r="CW61" i="5"/>
  <c r="CV61" i="5"/>
  <c r="CU61" i="5"/>
  <c r="CT61" i="5"/>
  <c r="CS61" i="5"/>
  <c r="CR61" i="5"/>
  <c r="CQ61" i="5"/>
  <c r="CN61" i="5"/>
  <c r="BT61" i="5"/>
  <c r="BS61" i="5" s="1"/>
  <c r="CO61" i="5" s="1"/>
  <c r="BQ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W61" i="5"/>
  <c r="BR61" i="5" s="1"/>
  <c r="G61" i="5"/>
  <c r="DK61" i="5" s="1"/>
  <c r="DH60" i="5"/>
  <c r="DG60" i="5"/>
  <c r="DE60" i="5"/>
  <c r="DD60" i="5"/>
  <c r="DC60" i="5"/>
  <c r="DB60" i="5"/>
  <c r="DA60" i="5"/>
  <c r="CZ60" i="5"/>
  <c r="CY60" i="5"/>
  <c r="CX60" i="5"/>
  <c r="CW60" i="5"/>
  <c r="CV60" i="5"/>
  <c r="CU60" i="5"/>
  <c r="CT60" i="5"/>
  <c r="CS60" i="5"/>
  <c r="CR60" i="5"/>
  <c r="CQ60" i="5"/>
  <c r="CN60" i="5"/>
  <c r="BT60" i="5" s="1"/>
  <c r="BQ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W60" i="5"/>
  <c r="AC60" i="5" s="1"/>
  <c r="Z60" i="5"/>
  <c r="DH59" i="5"/>
  <c r="DG59" i="5"/>
  <c r="DE59" i="5"/>
  <c r="DD59" i="5"/>
  <c r="DC59" i="5"/>
  <c r="DB59" i="5"/>
  <c r="DA59" i="5"/>
  <c r="CZ59" i="5"/>
  <c r="CY59" i="5"/>
  <c r="CX59" i="5"/>
  <c r="CW59" i="5"/>
  <c r="CV59" i="5"/>
  <c r="CT59" i="5"/>
  <c r="CS59" i="5"/>
  <c r="CR59" i="5"/>
  <c r="CQ59" i="5"/>
  <c r="CN59" i="5"/>
  <c r="BZ59" i="5"/>
  <c r="BZ137" i="5" s="1"/>
  <c r="BQ59" i="5"/>
  <c r="BN59" i="5"/>
  <c r="BM59" i="5"/>
  <c r="BL59" i="5"/>
  <c r="BK59" i="5"/>
  <c r="BJ59" i="5"/>
  <c r="BI59" i="5"/>
  <c r="BH59" i="5"/>
  <c r="BG59" i="5"/>
  <c r="BF59" i="5"/>
  <c r="BE59" i="5"/>
  <c r="BC59" i="5"/>
  <c r="BB59" i="5"/>
  <c r="BA59" i="5"/>
  <c r="AZ59" i="5"/>
  <c r="AW59" i="5"/>
  <c r="AI59" i="5"/>
  <c r="BD59" i="5" s="1"/>
  <c r="Z59" i="5"/>
  <c r="BR59" i="5" s="1"/>
  <c r="L59" i="5"/>
  <c r="CL58" i="5"/>
  <c r="CK58" i="5"/>
  <c r="CK130" i="5" s="1"/>
  <c r="CK142" i="5" s="1"/>
  <c r="CJ58" i="5"/>
  <c r="CH58" i="5"/>
  <c r="CE58" i="5"/>
  <c r="CD58" i="5"/>
  <c r="CC58" i="5"/>
  <c r="CB58" i="5"/>
  <c r="CA58" i="5"/>
  <c r="BZ58" i="5"/>
  <c r="BY58" i="5"/>
  <c r="BX58" i="5"/>
  <c r="BV58" i="5"/>
  <c r="BU58" i="5"/>
  <c r="BP58" i="5"/>
  <c r="BO58" i="5"/>
  <c r="BO130" i="5" s="1"/>
  <c r="AU58" i="5"/>
  <c r="AT58" i="5"/>
  <c r="AS58" i="5"/>
  <c r="AQ58" i="5"/>
  <c r="AN58" i="5"/>
  <c r="AM58" i="5"/>
  <c r="AL58" i="5"/>
  <c r="AK58" i="5"/>
  <c r="AJ58" i="5"/>
  <c r="AI58" i="5"/>
  <c r="AH58" i="5"/>
  <c r="AG58" i="5"/>
  <c r="AE58" i="5"/>
  <c r="X58" i="5"/>
  <c r="W58" i="5"/>
  <c r="V58" i="5"/>
  <c r="T58" i="5"/>
  <c r="S58" i="5"/>
  <c r="Q58" i="5"/>
  <c r="P58" i="5"/>
  <c r="O58" i="5"/>
  <c r="N58" i="5"/>
  <c r="M58" i="5"/>
  <c r="L58" i="5"/>
  <c r="K58" i="5"/>
  <c r="J58" i="5"/>
  <c r="H58" i="5"/>
  <c r="DK57" i="5"/>
  <c r="DH57" i="5"/>
  <c r="DG57" i="5"/>
  <c r="DE57" i="5"/>
  <c r="DD57" i="5"/>
  <c r="DC57" i="5"/>
  <c r="DB57" i="5"/>
  <c r="DA57" i="5"/>
  <c r="CZ57" i="5"/>
  <c r="CY57" i="5"/>
  <c r="CX57" i="5"/>
  <c r="CW57" i="5"/>
  <c r="CV57" i="5"/>
  <c r="CU57" i="5"/>
  <c r="CT57" i="5"/>
  <c r="CS57" i="5"/>
  <c r="CR57" i="5"/>
  <c r="CQ57" i="5"/>
  <c r="CN57" i="5"/>
  <c r="BT57" i="5" s="1"/>
  <c r="BS57" i="5"/>
  <c r="CO57" i="5" s="1"/>
  <c r="BQ57" i="5"/>
  <c r="BN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Z57" i="5"/>
  <c r="AW57" i="5"/>
  <c r="BR57" i="5" s="1"/>
  <c r="Z57" i="5"/>
  <c r="G57" i="5"/>
  <c r="DK56" i="5"/>
  <c r="DI56" i="5"/>
  <c r="DH56" i="5"/>
  <c r="DG56" i="5"/>
  <c r="DE56" i="5"/>
  <c r="DC56" i="5"/>
  <c r="DB56" i="5"/>
  <c r="DA56" i="5"/>
  <c r="CZ56" i="5"/>
  <c r="CY56" i="5"/>
  <c r="CX56" i="5"/>
  <c r="CW56" i="5"/>
  <c r="CV56" i="5"/>
  <c r="CU56" i="5"/>
  <c r="CT56" i="5"/>
  <c r="CS56" i="5"/>
  <c r="CR56" i="5"/>
  <c r="CQ56" i="5"/>
  <c r="CI56" i="5"/>
  <c r="DD56" i="5" s="1"/>
  <c r="BR56" i="5"/>
  <c r="BQ56" i="5"/>
  <c r="BN56" i="5"/>
  <c r="BL56" i="5"/>
  <c r="BK56" i="5"/>
  <c r="BJ56" i="5"/>
  <c r="BI56" i="5"/>
  <c r="BH56" i="5"/>
  <c r="BG56" i="5"/>
  <c r="BF56" i="5"/>
  <c r="BE56" i="5"/>
  <c r="BC56" i="5"/>
  <c r="BB56" i="5"/>
  <c r="BA56" i="5"/>
  <c r="AZ56" i="5"/>
  <c r="AR56" i="5"/>
  <c r="BM56" i="5" s="1"/>
  <c r="AI56" i="5"/>
  <c r="AI135" i="5" s="1"/>
  <c r="AC56" i="5"/>
  <c r="L56" i="5"/>
  <c r="L135" i="5" s="1"/>
  <c r="G56" i="5"/>
  <c r="DI55" i="5"/>
  <c r="DH55" i="5"/>
  <c r="DG55" i="5"/>
  <c r="DE55" i="5"/>
  <c r="DD55" i="5"/>
  <c r="DC55" i="5"/>
  <c r="DB55" i="5"/>
  <c r="DA55" i="5"/>
  <c r="CZ55" i="5"/>
  <c r="CY55" i="5"/>
  <c r="CX55" i="5"/>
  <c r="CW55" i="5"/>
  <c r="CV55" i="5"/>
  <c r="CU55" i="5"/>
  <c r="CT55" i="5"/>
  <c r="CP55" i="5" s="1"/>
  <c r="DM55" i="5" s="1"/>
  <c r="CS55" i="5"/>
  <c r="CR55" i="5"/>
  <c r="CQ55" i="5"/>
  <c r="BT55" i="5"/>
  <c r="BS55" i="5"/>
  <c r="CO55" i="5" s="1"/>
  <c r="BR55" i="5"/>
  <c r="BQ55" i="5"/>
  <c r="BN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Z55" i="5"/>
  <c r="AR55" i="5"/>
  <c r="G55" i="5"/>
  <c r="DK55" i="5" s="1"/>
  <c r="DI54" i="5"/>
  <c r="DH54" i="5"/>
  <c r="DG54" i="5"/>
  <c r="DE54" i="5"/>
  <c r="DC54" i="5"/>
  <c r="DB54" i="5"/>
  <c r="DA54" i="5"/>
  <c r="CZ54" i="5"/>
  <c r="CY54" i="5"/>
  <c r="CX54" i="5"/>
  <c r="CW54" i="5"/>
  <c r="CV54" i="5"/>
  <c r="CU54" i="5"/>
  <c r="CT54" i="5"/>
  <c r="CS54" i="5"/>
  <c r="CQ54" i="5"/>
  <c r="CI54" i="5"/>
  <c r="DD54" i="5" s="1"/>
  <c r="BW54" i="5"/>
  <c r="BT54" i="5" s="1"/>
  <c r="BR54" i="5"/>
  <c r="BQ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AZ54" i="5"/>
  <c r="AF54" i="5"/>
  <c r="AC54" i="5"/>
  <c r="I54" i="5"/>
  <c r="DK53" i="5"/>
  <c r="DI53" i="5"/>
  <c r="DH53" i="5"/>
  <c r="DG53" i="5"/>
  <c r="DE53" i="5"/>
  <c r="DC53" i="5"/>
  <c r="DB53" i="5"/>
  <c r="DA53" i="5"/>
  <c r="CZ53" i="5"/>
  <c r="CY53" i="5"/>
  <c r="CX53" i="5"/>
  <c r="CW53" i="5"/>
  <c r="CV53" i="5"/>
  <c r="CU53" i="5"/>
  <c r="CT53" i="5"/>
  <c r="CS53" i="5"/>
  <c r="CR53" i="5"/>
  <c r="CQ53" i="5"/>
  <c r="CI53" i="5"/>
  <c r="DD53" i="5" s="1"/>
  <c r="BR53" i="5"/>
  <c r="BQ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X53" i="5"/>
  <c r="AC53" i="5"/>
  <c r="AB53" i="5" s="1"/>
  <c r="G53" i="5"/>
  <c r="DH52" i="5"/>
  <c r="DG52" i="5"/>
  <c r="DE52" i="5"/>
  <c r="DD52" i="5"/>
  <c r="DC52" i="5"/>
  <c r="DB52" i="5"/>
  <c r="DA52" i="5"/>
  <c r="CZ52" i="5"/>
  <c r="CY52" i="5"/>
  <c r="CX52" i="5"/>
  <c r="CW52" i="5"/>
  <c r="CV52" i="5"/>
  <c r="CU52" i="5"/>
  <c r="CT52" i="5"/>
  <c r="CS52" i="5"/>
  <c r="CQ52" i="5"/>
  <c r="BW52" i="5"/>
  <c r="BT52" i="5" s="1"/>
  <c r="BQ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W52" i="5"/>
  <c r="Z52" i="5"/>
  <c r="DI52" i="5" s="1"/>
  <c r="G52" i="5"/>
  <c r="DK52" i="5" s="1"/>
  <c r="DH51" i="5"/>
  <c r="DG51" i="5"/>
  <c r="DE51" i="5"/>
  <c r="DD51" i="5"/>
  <c r="DC51" i="5"/>
  <c r="DB51" i="5"/>
  <c r="DA51" i="5"/>
  <c r="CZ51" i="5"/>
  <c r="CY51" i="5"/>
  <c r="CX51" i="5"/>
  <c r="CW51" i="5"/>
  <c r="CV51" i="5"/>
  <c r="CU51" i="5"/>
  <c r="CT51" i="5"/>
  <c r="CS51" i="5"/>
  <c r="CR51" i="5"/>
  <c r="CQ51" i="5"/>
  <c r="CN51" i="5"/>
  <c r="BQ51" i="5"/>
  <c r="BN51" i="5"/>
  <c r="BM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W51" i="5"/>
  <c r="AC51" i="5" s="1"/>
  <c r="G51" i="5"/>
  <c r="DK51" i="5" s="1"/>
  <c r="DI50" i="5"/>
  <c r="DH50" i="5"/>
  <c r="DG50" i="5"/>
  <c r="DE50" i="5"/>
  <c r="DC50" i="5"/>
  <c r="DB50" i="5"/>
  <c r="DA50" i="5"/>
  <c r="CZ50" i="5"/>
  <c r="CY50" i="5"/>
  <c r="CX50" i="5"/>
  <c r="CW50" i="5"/>
  <c r="CV50" i="5"/>
  <c r="CU50" i="5"/>
  <c r="CT50" i="5"/>
  <c r="CS50" i="5"/>
  <c r="CQ50" i="5"/>
  <c r="CI50" i="5"/>
  <c r="DD50" i="5" s="1"/>
  <c r="BR50" i="5"/>
  <c r="BQ50" i="5"/>
  <c r="BN50" i="5"/>
  <c r="BL50" i="5"/>
  <c r="BK50" i="5"/>
  <c r="BJ50" i="5"/>
  <c r="BI50" i="5"/>
  <c r="BH50" i="5"/>
  <c r="BG50" i="5"/>
  <c r="BF50" i="5"/>
  <c r="BE50" i="5"/>
  <c r="BD50" i="5"/>
  <c r="BC50" i="5"/>
  <c r="BB50" i="5"/>
  <c r="AZ50" i="5"/>
  <c r="AR50" i="5"/>
  <c r="BM50" i="5" s="1"/>
  <c r="AF50" i="5"/>
  <c r="U50" i="5"/>
  <c r="I50" i="5"/>
  <c r="DI49" i="5"/>
  <c r="DH49" i="5"/>
  <c r="DG49" i="5"/>
  <c r="DE49" i="5"/>
  <c r="DD49" i="5"/>
  <c r="DC49" i="5"/>
  <c r="DB49" i="5"/>
  <c r="DA49" i="5"/>
  <c r="CZ49" i="5"/>
  <c r="CY49" i="5"/>
  <c r="CX49" i="5"/>
  <c r="CW49" i="5"/>
  <c r="CV49" i="5"/>
  <c r="CU49" i="5"/>
  <c r="CT49" i="5"/>
  <c r="CS49" i="5"/>
  <c r="CQ49" i="5"/>
  <c r="BW49" i="5"/>
  <c r="BT49" i="5" s="1"/>
  <c r="BS49" i="5" s="1"/>
  <c r="CO49" i="5" s="1"/>
  <c r="BR49" i="5"/>
  <c r="BQ49" i="5"/>
  <c r="BN49" i="5"/>
  <c r="BM49" i="5"/>
  <c r="BK49" i="5"/>
  <c r="BJ49" i="5"/>
  <c r="BI49" i="5"/>
  <c r="BH49" i="5"/>
  <c r="BG49" i="5"/>
  <c r="BF49" i="5"/>
  <c r="BE49" i="5"/>
  <c r="BD49" i="5"/>
  <c r="BC49" i="5"/>
  <c r="BB49" i="5"/>
  <c r="AZ49" i="5"/>
  <c r="AF49" i="5"/>
  <c r="AC49" i="5" s="1"/>
  <c r="G49" i="5"/>
  <c r="DK49" i="5" s="1"/>
  <c r="DI48" i="5"/>
  <c r="DG48" i="5"/>
  <c r="DE48" i="5"/>
  <c r="DD48" i="5"/>
  <c r="DC48" i="5"/>
  <c r="DB48" i="5"/>
  <c r="DA48" i="5"/>
  <c r="CZ48" i="5"/>
  <c r="CY48" i="5"/>
  <c r="CX48" i="5"/>
  <c r="CW48" i="5"/>
  <c r="CV48" i="5"/>
  <c r="CU48" i="5"/>
  <c r="CT48" i="5"/>
  <c r="CS48" i="5"/>
  <c r="CR48" i="5"/>
  <c r="CQ48" i="5"/>
  <c r="CM48" i="5"/>
  <c r="BW48" i="5"/>
  <c r="BR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AZ48" i="5"/>
  <c r="AV48" i="5"/>
  <c r="BQ48" i="5" s="1"/>
  <c r="AF48" i="5"/>
  <c r="BA48" i="5" s="1"/>
  <c r="G48" i="5"/>
  <c r="DK48" i="5" s="1"/>
  <c r="DI47" i="5"/>
  <c r="DH47" i="5"/>
  <c r="DG47" i="5"/>
  <c r="DE47" i="5"/>
  <c r="DC47" i="5"/>
  <c r="DB47" i="5"/>
  <c r="DA47" i="5"/>
  <c r="CZ47" i="5"/>
  <c r="CY47" i="5"/>
  <c r="CX47" i="5"/>
  <c r="CW47" i="5"/>
  <c r="CV47" i="5"/>
  <c r="CU47" i="5"/>
  <c r="CT47" i="5"/>
  <c r="CS47" i="5"/>
  <c r="CR47" i="5"/>
  <c r="CQ47" i="5"/>
  <c r="CI47" i="5"/>
  <c r="DD47" i="5" s="1"/>
  <c r="BT47" i="5"/>
  <c r="BQ47" i="5"/>
  <c r="BN47" i="5"/>
  <c r="BK47" i="5"/>
  <c r="BJ47" i="5"/>
  <c r="BI47" i="5"/>
  <c r="BH47" i="5"/>
  <c r="BG47" i="5"/>
  <c r="BF47" i="5"/>
  <c r="BE47" i="5"/>
  <c r="BD47" i="5"/>
  <c r="BC47" i="5"/>
  <c r="BB47" i="5"/>
  <c r="BA47" i="5"/>
  <c r="AZ47" i="5"/>
  <c r="AR47" i="5"/>
  <c r="BM47" i="5" s="1"/>
  <c r="AC47" i="5"/>
  <c r="Z47" i="5"/>
  <c r="BR47" i="5" s="1"/>
  <c r="G47" i="5"/>
  <c r="DK46" i="5"/>
  <c r="DI46" i="5"/>
  <c r="DH46" i="5"/>
  <c r="DG46" i="5"/>
  <c r="DE46" i="5"/>
  <c r="DD46" i="5"/>
  <c r="DC46" i="5"/>
  <c r="DB46" i="5"/>
  <c r="DA46" i="5"/>
  <c r="CZ46" i="5"/>
  <c r="CY46" i="5"/>
  <c r="CX46" i="5"/>
  <c r="CW46" i="5"/>
  <c r="CV46" i="5"/>
  <c r="CU46" i="5"/>
  <c r="CT46" i="5"/>
  <c r="CS46" i="5"/>
  <c r="CR46" i="5"/>
  <c r="CQ46" i="5"/>
  <c r="BT46" i="5"/>
  <c r="BS46" i="5" s="1"/>
  <c r="CO46" i="5" s="1"/>
  <c r="BR46" i="5"/>
  <c r="BQ46" i="5"/>
  <c r="BN46" i="5"/>
  <c r="BM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C46" i="5"/>
  <c r="AB46" i="5"/>
  <c r="AX46" i="5" s="1"/>
  <c r="G46" i="5"/>
  <c r="DI45" i="5"/>
  <c r="DH45" i="5"/>
  <c r="DG45" i="5"/>
  <c r="DE45" i="5"/>
  <c r="DC45" i="5"/>
  <c r="DB45" i="5"/>
  <c r="DA45" i="5"/>
  <c r="CZ45" i="5"/>
  <c r="CY45" i="5"/>
  <c r="CX45" i="5"/>
  <c r="CW45" i="5"/>
  <c r="CV45" i="5"/>
  <c r="CU45" i="5"/>
  <c r="CT45" i="5"/>
  <c r="CS45" i="5"/>
  <c r="CR45" i="5"/>
  <c r="CQ45" i="5"/>
  <c r="CI45" i="5"/>
  <c r="BT45" i="5" s="1"/>
  <c r="BR45" i="5"/>
  <c r="BQ45" i="5"/>
  <c r="BN45" i="5"/>
  <c r="BL45" i="5"/>
  <c r="BK45" i="5"/>
  <c r="BJ45" i="5"/>
  <c r="BI45" i="5"/>
  <c r="BH45" i="5"/>
  <c r="BG45" i="5"/>
  <c r="BF45" i="5"/>
  <c r="BE45" i="5"/>
  <c r="BD45" i="5"/>
  <c r="BC45" i="5"/>
  <c r="BB45" i="5"/>
  <c r="BA45" i="5"/>
  <c r="AZ45" i="5"/>
  <c r="AR45" i="5"/>
  <c r="G45" i="5"/>
  <c r="DK45" i="5" s="1"/>
  <c r="DI44" i="5"/>
  <c r="DH44" i="5"/>
  <c r="DG44" i="5"/>
  <c r="DE44" i="5"/>
  <c r="DC44" i="5"/>
  <c r="DB44" i="5"/>
  <c r="DA44" i="5"/>
  <c r="CZ44" i="5"/>
  <c r="CY44" i="5"/>
  <c r="CX44" i="5"/>
  <c r="CW44" i="5"/>
  <c r="CV44" i="5"/>
  <c r="CU44" i="5"/>
  <c r="CT44" i="5"/>
  <c r="CS44" i="5"/>
  <c r="CR44" i="5"/>
  <c r="CQ44" i="5"/>
  <c r="CI44" i="5"/>
  <c r="BT44" i="5" s="1"/>
  <c r="BR44" i="5"/>
  <c r="BQ44" i="5"/>
  <c r="BP44" i="5"/>
  <c r="BN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R44" i="5"/>
  <c r="BM44" i="5" s="1"/>
  <c r="AC44" i="5"/>
  <c r="AB44" i="5" s="1"/>
  <c r="AX44" i="5" s="1"/>
  <c r="G44" i="5"/>
  <c r="DK44" i="5" s="1"/>
  <c r="DI43" i="5"/>
  <c r="DH43" i="5"/>
  <c r="DG43" i="5"/>
  <c r="DE43" i="5"/>
  <c r="DC43" i="5"/>
  <c r="DB43" i="5"/>
  <c r="DA43" i="5"/>
  <c r="CZ43" i="5"/>
  <c r="CY43" i="5"/>
  <c r="CX43" i="5"/>
  <c r="CW43" i="5"/>
  <c r="CV43" i="5"/>
  <c r="CU43" i="5"/>
  <c r="CT43" i="5"/>
  <c r="CS43" i="5"/>
  <c r="CR43" i="5"/>
  <c r="CQ43" i="5"/>
  <c r="CI43" i="5"/>
  <c r="BT43" i="5" s="1"/>
  <c r="BR43" i="5"/>
  <c r="BQ43" i="5"/>
  <c r="BN43" i="5"/>
  <c r="BK43" i="5"/>
  <c r="BJ43" i="5"/>
  <c r="BI43" i="5"/>
  <c r="BH43" i="5"/>
  <c r="BG43" i="5"/>
  <c r="BF43" i="5"/>
  <c r="BE43" i="5"/>
  <c r="BD43" i="5"/>
  <c r="BC43" i="5"/>
  <c r="BB43" i="5"/>
  <c r="BA43" i="5"/>
  <c r="AZ43" i="5"/>
  <c r="AR43" i="5"/>
  <c r="AC43" i="5" s="1"/>
  <c r="U43" i="5"/>
  <c r="G43" i="5" s="1"/>
  <c r="DK43" i="5" s="1"/>
  <c r="DI42" i="5"/>
  <c r="DH42" i="5"/>
  <c r="DG42" i="5"/>
  <c r="DE42" i="5"/>
  <c r="DC42" i="5"/>
  <c r="DB42" i="5"/>
  <c r="DA42" i="5"/>
  <c r="CZ42" i="5"/>
  <c r="CY42" i="5"/>
  <c r="CX42" i="5"/>
  <c r="CW42" i="5"/>
  <c r="CV42" i="5"/>
  <c r="CU42" i="5"/>
  <c r="CT42" i="5"/>
  <c r="CS42" i="5"/>
  <c r="CR42" i="5"/>
  <c r="CQ42" i="5"/>
  <c r="CI42" i="5"/>
  <c r="BT42" i="5"/>
  <c r="BR42" i="5"/>
  <c r="BQ42" i="5"/>
  <c r="BP42" i="5"/>
  <c r="BN42" i="5"/>
  <c r="BL42" i="5"/>
  <c r="BK42" i="5"/>
  <c r="BJ42" i="5"/>
  <c r="BI42" i="5"/>
  <c r="BH42" i="5"/>
  <c r="BG42" i="5"/>
  <c r="BF42" i="5"/>
  <c r="BE42" i="5"/>
  <c r="BD42" i="5"/>
  <c r="BC42" i="5"/>
  <c r="BB42" i="5"/>
  <c r="BA42" i="5"/>
  <c r="AZ42" i="5"/>
  <c r="AR42" i="5"/>
  <c r="AC42" i="5" s="1"/>
  <c r="U42" i="5"/>
  <c r="DI41" i="5"/>
  <c r="DH41" i="5"/>
  <c r="DG41" i="5"/>
  <c r="DE41" i="5"/>
  <c r="DD41" i="5"/>
  <c r="DC41" i="5"/>
  <c r="DB41" i="5"/>
  <c r="CZ41" i="5"/>
  <c r="CY41" i="5"/>
  <c r="CX41" i="5"/>
  <c r="CW41" i="5"/>
  <c r="CV41" i="5"/>
  <c r="CU41" i="5"/>
  <c r="CT41" i="5"/>
  <c r="CS41" i="5"/>
  <c r="CR41" i="5"/>
  <c r="CQ41" i="5"/>
  <c r="CF41" i="5"/>
  <c r="BR41" i="5"/>
  <c r="BQ41" i="5"/>
  <c r="BP41" i="5"/>
  <c r="BN41" i="5"/>
  <c r="BM41" i="5"/>
  <c r="BL41" i="5"/>
  <c r="BK41" i="5"/>
  <c r="BI41" i="5"/>
  <c r="BH41" i="5"/>
  <c r="BG41" i="5"/>
  <c r="BF41" i="5"/>
  <c r="BE41" i="5"/>
  <c r="BD41" i="5"/>
  <c r="BC41" i="5"/>
  <c r="BB41" i="5"/>
  <c r="BA41" i="5"/>
  <c r="AZ41" i="5"/>
  <c r="AO41" i="5"/>
  <c r="R41" i="5"/>
  <c r="R135" i="5" s="1"/>
  <c r="G41" i="5"/>
  <c r="DK41" i="5" s="1"/>
  <c r="DI40" i="5"/>
  <c r="DH40" i="5"/>
  <c r="DG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CR40" i="5"/>
  <c r="CQ40" i="5"/>
  <c r="BT40" i="5"/>
  <c r="BQ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C40" i="5"/>
  <c r="Z40" i="5"/>
  <c r="G40" i="5" s="1"/>
  <c r="BS40" i="5" s="1"/>
  <c r="CO40" i="5" s="1"/>
  <c r="DI39" i="5"/>
  <c r="DG39" i="5"/>
  <c r="DE39" i="5"/>
  <c r="DD39" i="5"/>
  <c r="DC39" i="5"/>
  <c r="DA39" i="5"/>
  <c r="CZ39" i="5"/>
  <c r="CY39" i="5"/>
  <c r="CX39" i="5"/>
  <c r="CW39" i="5"/>
  <c r="CV39" i="5"/>
  <c r="CU39" i="5"/>
  <c r="CT39" i="5"/>
  <c r="CS39" i="5"/>
  <c r="CR39" i="5"/>
  <c r="CQ39" i="5"/>
  <c r="CM39" i="5"/>
  <c r="CG39" i="5"/>
  <c r="BR39" i="5"/>
  <c r="BN39" i="5"/>
  <c r="BM39" i="5"/>
  <c r="BL39" i="5"/>
  <c r="BK39" i="5"/>
  <c r="BJ39" i="5"/>
  <c r="BI39" i="5"/>
  <c r="BH39" i="5"/>
  <c r="BG39" i="5"/>
  <c r="BG58" i="5" s="1"/>
  <c r="BF39" i="5"/>
  <c r="BE39" i="5"/>
  <c r="BD39" i="5"/>
  <c r="BC39" i="5"/>
  <c r="BB39" i="5"/>
  <c r="BA39" i="5"/>
  <c r="AZ39" i="5"/>
  <c r="AV39" i="5"/>
  <c r="AC39" i="5" s="1"/>
  <c r="AP39" i="5"/>
  <c r="Y39" i="5"/>
  <c r="Y135" i="5" s="1"/>
  <c r="G39" i="5"/>
  <c r="DK39" i="5" s="1"/>
  <c r="DH38" i="5"/>
  <c r="DG38" i="5"/>
  <c r="DE38" i="5"/>
  <c r="DC38" i="5"/>
  <c r="DA38" i="5"/>
  <c r="CZ38" i="5"/>
  <c r="CY38" i="5"/>
  <c r="CX38" i="5"/>
  <c r="CW38" i="5"/>
  <c r="CV38" i="5"/>
  <c r="CU38" i="5"/>
  <c r="CT38" i="5"/>
  <c r="CS38" i="5"/>
  <c r="CR38" i="5"/>
  <c r="CQ38" i="5"/>
  <c r="CN38" i="5"/>
  <c r="CG38" i="5"/>
  <c r="DB38" i="5" s="1"/>
  <c r="BQ38" i="5"/>
  <c r="BN38" i="5"/>
  <c r="BL38" i="5"/>
  <c r="BJ38" i="5"/>
  <c r="BI38" i="5"/>
  <c r="BH38" i="5"/>
  <c r="BG38" i="5"/>
  <c r="BF38" i="5"/>
  <c r="BE38" i="5"/>
  <c r="BD38" i="5"/>
  <c r="BC38" i="5"/>
  <c r="BB38" i="5"/>
  <c r="BA38" i="5"/>
  <c r="AZ38" i="5"/>
  <c r="AW38" i="5"/>
  <c r="AR38" i="5"/>
  <c r="BM38" i="5" s="1"/>
  <c r="AP38" i="5"/>
  <c r="BK38" i="5" s="1"/>
  <c r="Z38" i="5"/>
  <c r="DI37" i="5"/>
  <c r="DH37" i="5"/>
  <c r="DG37" i="5"/>
  <c r="DE37" i="5"/>
  <c r="DD37" i="5"/>
  <c r="DC37" i="5"/>
  <c r="DB37" i="5"/>
  <c r="DA37" i="5"/>
  <c r="CZ37" i="5"/>
  <c r="CY37" i="5"/>
  <c r="CX37" i="5"/>
  <c r="CW37" i="5"/>
  <c r="CV37" i="5"/>
  <c r="CU37" i="5"/>
  <c r="CT37" i="5"/>
  <c r="CS37" i="5"/>
  <c r="CR37" i="5"/>
  <c r="CQ37" i="5"/>
  <c r="CG37" i="5"/>
  <c r="BT37" i="5" s="1"/>
  <c r="BS37" i="5" s="1"/>
  <c r="CO37" i="5" s="1"/>
  <c r="BR37" i="5"/>
  <c r="BQ37" i="5"/>
  <c r="BN37" i="5"/>
  <c r="BM37" i="5"/>
  <c r="BL37" i="5"/>
  <c r="BJ37" i="5"/>
  <c r="BI37" i="5"/>
  <c r="BH37" i="5"/>
  <c r="BG37" i="5"/>
  <c r="BF37" i="5"/>
  <c r="BE37" i="5"/>
  <c r="BD37" i="5"/>
  <c r="BC37" i="5"/>
  <c r="BB37" i="5"/>
  <c r="BA37" i="5"/>
  <c r="AZ37" i="5"/>
  <c r="AP37" i="5"/>
  <c r="AC37" i="5"/>
  <c r="G37" i="5"/>
  <c r="DK37" i="5" s="1"/>
  <c r="DI36" i="5"/>
  <c r="DH36" i="5"/>
  <c r="DG36" i="5"/>
  <c r="DE36" i="5"/>
  <c r="DC36" i="5"/>
  <c r="DB36" i="5"/>
  <c r="DA36" i="5"/>
  <c r="CZ36" i="5"/>
  <c r="CY36" i="5"/>
  <c r="CX36" i="5"/>
  <c r="CW36" i="5"/>
  <c r="CV36" i="5"/>
  <c r="CU36" i="5"/>
  <c r="CT36" i="5"/>
  <c r="CS36" i="5"/>
  <c r="CR36" i="5"/>
  <c r="CQ36" i="5"/>
  <c r="CI36" i="5"/>
  <c r="BR36" i="5"/>
  <c r="BQ36" i="5"/>
  <c r="BP36" i="5"/>
  <c r="BP135" i="5" s="1"/>
  <c r="BN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R36" i="5"/>
  <c r="BM36" i="5" s="1"/>
  <c r="AC36" i="5"/>
  <c r="G36" i="5"/>
  <c r="DI35" i="5"/>
  <c r="DH35" i="5"/>
  <c r="DG35" i="5"/>
  <c r="DE35" i="5"/>
  <c r="DC35" i="5"/>
  <c r="DB35" i="5"/>
  <c r="DA35" i="5"/>
  <c r="CZ35" i="5"/>
  <c r="CY35" i="5"/>
  <c r="CX35" i="5"/>
  <c r="CW35" i="5"/>
  <c r="CV35" i="5"/>
  <c r="CU35" i="5"/>
  <c r="CT35" i="5"/>
  <c r="CS35" i="5"/>
  <c r="CR35" i="5"/>
  <c r="CQ35" i="5"/>
  <c r="CI35" i="5"/>
  <c r="BT35" i="5" s="1"/>
  <c r="BR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C35" i="5"/>
  <c r="AB35" i="5"/>
  <c r="AX35" i="5" s="1"/>
  <c r="G35" i="5"/>
  <c r="DK35" i="5" s="1"/>
  <c r="DI34" i="5"/>
  <c r="DH34" i="5"/>
  <c r="DG34" i="5"/>
  <c r="DE34" i="5"/>
  <c r="DC34" i="5"/>
  <c r="DB34" i="5"/>
  <c r="DA34" i="5"/>
  <c r="CZ34" i="5"/>
  <c r="CY34" i="5"/>
  <c r="CX34" i="5"/>
  <c r="CW34" i="5"/>
  <c r="CV34" i="5"/>
  <c r="CU34" i="5"/>
  <c r="CT34" i="5"/>
  <c r="CS34" i="5"/>
  <c r="CR34" i="5"/>
  <c r="CQ34" i="5"/>
  <c r="CI34" i="5"/>
  <c r="DD34" i="5" s="1"/>
  <c r="BT34" i="5"/>
  <c r="BS34" i="5" s="1"/>
  <c r="CO34" i="5" s="1"/>
  <c r="BR34" i="5"/>
  <c r="BN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R34" i="5"/>
  <c r="G34" i="5"/>
  <c r="DK34" i="5" s="1"/>
  <c r="DI33" i="5"/>
  <c r="DH33" i="5"/>
  <c r="DG33" i="5"/>
  <c r="DE33" i="5"/>
  <c r="DC33" i="5"/>
  <c r="DB33" i="5"/>
  <c r="DA33" i="5"/>
  <c r="CZ33" i="5"/>
  <c r="CY33" i="5"/>
  <c r="CX33" i="5"/>
  <c r="CW33" i="5"/>
  <c r="CV33" i="5"/>
  <c r="CU33" i="5"/>
  <c r="CT33" i="5"/>
  <c r="CS33" i="5"/>
  <c r="CR33" i="5"/>
  <c r="CQ33" i="5"/>
  <c r="CI33" i="5"/>
  <c r="BT33" i="5" s="1"/>
  <c r="BR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R33" i="5"/>
  <c r="AC33" i="5" s="1"/>
  <c r="AB33" i="5"/>
  <c r="AX33" i="5" s="1"/>
  <c r="G33" i="5"/>
  <c r="DK33" i="5" s="1"/>
  <c r="DI32" i="5"/>
  <c r="DH32" i="5"/>
  <c r="DG32" i="5"/>
  <c r="DF32" i="5"/>
  <c r="DE32" i="5"/>
  <c r="DC32" i="5"/>
  <c r="DB32" i="5"/>
  <c r="DA32" i="5"/>
  <c r="CZ32" i="5"/>
  <c r="CY32" i="5"/>
  <c r="CX32" i="5"/>
  <c r="CW32" i="5"/>
  <c r="CV32" i="5"/>
  <c r="CU32" i="5"/>
  <c r="CT32" i="5"/>
  <c r="CS32" i="5"/>
  <c r="CR32" i="5"/>
  <c r="CQ32" i="5"/>
  <c r="CI32" i="5"/>
  <c r="BT32" i="5" s="1"/>
  <c r="BR32" i="5"/>
  <c r="BO32" i="5"/>
  <c r="BO135" i="5" s="1"/>
  <c r="BN32" i="5"/>
  <c r="BM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R32" i="5"/>
  <c r="AC32" i="5" s="1"/>
  <c r="G32" i="5"/>
  <c r="DK32" i="5" s="1"/>
  <c r="DI31" i="5"/>
  <c r="DH31" i="5"/>
  <c r="DG31" i="5"/>
  <c r="DE31" i="5"/>
  <c r="DD31" i="5"/>
  <c r="DC31" i="5"/>
  <c r="DB31" i="5"/>
  <c r="DA31" i="5"/>
  <c r="CZ31" i="5"/>
  <c r="CY31" i="5"/>
  <c r="CX31" i="5"/>
  <c r="CW31" i="5"/>
  <c r="CV31" i="5"/>
  <c r="CU31" i="5"/>
  <c r="CT31" i="5"/>
  <c r="CS31" i="5"/>
  <c r="CR31" i="5"/>
  <c r="CP31" i="5" s="1"/>
  <c r="CQ31" i="5"/>
  <c r="CN31" i="5"/>
  <c r="BT31" i="5" s="1"/>
  <c r="BN31" i="5"/>
  <c r="BN58" i="5" s="1"/>
  <c r="BM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W31" i="5"/>
  <c r="G31" i="5"/>
  <c r="DK31" i="5" s="1"/>
  <c r="DH30" i="5"/>
  <c r="DG30" i="5"/>
  <c r="DE30" i="5"/>
  <c r="DD30" i="5"/>
  <c r="DC30" i="5"/>
  <c r="DB30" i="5"/>
  <c r="DA30" i="5"/>
  <c r="CZ30" i="5"/>
  <c r="CY30" i="5"/>
  <c r="CX30" i="5"/>
  <c r="CW30" i="5"/>
  <c r="CV30" i="5"/>
  <c r="CU30" i="5"/>
  <c r="CT30" i="5"/>
  <c r="CS30" i="5"/>
  <c r="CR30" i="5"/>
  <c r="CQ30" i="5"/>
  <c r="CN30" i="5"/>
  <c r="BT30" i="5" s="1"/>
  <c r="BS30" i="5" s="1"/>
  <c r="CO30" i="5" s="1"/>
  <c r="BN30" i="5"/>
  <c r="BM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W30" i="5"/>
  <c r="AC30" i="5" s="1"/>
  <c r="Z30" i="5"/>
  <c r="G30" i="5"/>
  <c r="DK30" i="5" s="1"/>
  <c r="DI29" i="5"/>
  <c r="DH29" i="5"/>
  <c r="DG29" i="5"/>
  <c r="DE29" i="5"/>
  <c r="DD29" i="5"/>
  <c r="DC29" i="5"/>
  <c r="DB29" i="5"/>
  <c r="DA29" i="5"/>
  <c r="CZ29" i="5"/>
  <c r="CY29" i="5"/>
  <c r="CX29" i="5"/>
  <c r="CW29" i="5"/>
  <c r="CV29" i="5"/>
  <c r="CU29" i="5"/>
  <c r="CT29" i="5"/>
  <c r="CS29" i="5"/>
  <c r="CR29" i="5"/>
  <c r="CQ29" i="5"/>
  <c r="CI29" i="5"/>
  <c r="BT29" i="5"/>
  <c r="BS29" i="5" s="1"/>
  <c r="CO29" i="5" s="1"/>
  <c r="BR29" i="5"/>
  <c r="BN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R29" i="5"/>
  <c r="AC29" i="5" s="1"/>
  <c r="AB29" i="5" s="1"/>
  <c r="AX29" i="5" s="1"/>
  <c r="G29" i="5"/>
  <c r="DK29" i="5" s="1"/>
  <c r="DI28" i="5"/>
  <c r="DH28" i="5"/>
  <c r="DG28" i="5"/>
  <c r="DE28" i="5"/>
  <c r="DC28" i="5"/>
  <c r="DB28" i="5"/>
  <c r="DA28" i="5"/>
  <c r="CZ28" i="5"/>
  <c r="CY28" i="5"/>
  <c r="CX28" i="5"/>
  <c r="CW28" i="5"/>
  <c r="CV28" i="5"/>
  <c r="CU28" i="5"/>
  <c r="CT28" i="5"/>
  <c r="CS28" i="5"/>
  <c r="CR28" i="5"/>
  <c r="CQ28" i="5"/>
  <c r="CI28" i="5"/>
  <c r="DD28" i="5" s="1"/>
  <c r="BR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R28" i="5"/>
  <c r="AC28" i="5" s="1"/>
  <c r="AB28" i="5" s="1"/>
  <c r="AX28" i="5" s="1"/>
  <c r="G28" i="5"/>
  <c r="DK28" i="5" s="1"/>
  <c r="DI27" i="5"/>
  <c r="DH27" i="5"/>
  <c r="DG27" i="5"/>
  <c r="DE27" i="5"/>
  <c r="DC27" i="5"/>
  <c r="DB27" i="5"/>
  <c r="DA27" i="5"/>
  <c r="CZ27" i="5"/>
  <c r="CY27" i="5"/>
  <c r="CX27" i="5"/>
  <c r="CW27" i="5"/>
  <c r="CV27" i="5"/>
  <c r="CU27" i="5"/>
  <c r="CT27" i="5"/>
  <c r="CS27" i="5"/>
  <c r="CR27" i="5"/>
  <c r="CQ27" i="5"/>
  <c r="CI27" i="5"/>
  <c r="BT27" i="5" s="1"/>
  <c r="BR27" i="5"/>
  <c r="BN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R27" i="5"/>
  <c r="AC27" i="5" s="1"/>
  <c r="U27" i="5"/>
  <c r="G27" i="5"/>
  <c r="DI26" i="5"/>
  <c r="DH26" i="5"/>
  <c r="DG26" i="5"/>
  <c r="DE26" i="5"/>
  <c r="DC26" i="5"/>
  <c r="DB26" i="5"/>
  <c r="DA26" i="5"/>
  <c r="CZ26" i="5"/>
  <c r="CY26" i="5"/>
  <c r="CX26" i="5"/>
  <c r="CW26" i="5"/>
  <c r="CV26" i="5"/>
  <c r="CU26" i="5"/>
  <c r="CT26" i="5"/>
  <c r="CS26" i="5"/>
  <c r="CR26" i="5"/>
  <c r="CQ26" i="5"/>
  <c r="BT26" i="5"/>
  <c r="BR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C26" i="5"/>
  <c r="U26" i="5"/>
  <c r="U135" i="5" s="1"/>
  <c r="G26" i="5"/>
  <c r="DI25" i="5"/>
  <c r="DH25" i="5"/>
  <c r="DG25" i="5"/>
  <c r="DE25" i="5"/>
  <c r="DC25" i="5"/>
  <c r="DB25" i="5"/>
  <c r="DA25" i="5"/>
  <c r="CZ25" i="5"/>
  <c r="CY25" i="5"/>
  <c r="CX25" i="5"/>
  <c r="CW25" i="5"/>
  <c r="CV25" i="5"/>
  <c r="CU25" i="5"/>
  <c r="CT25" i="5"/>
  <c r="CS25" i="5"/>
  <c r="CR25" i="5"/>
  <c r="CQ25" i="5"/>
  <c r="CI25" i="5"/>
  <c r="DD25" i="5" s="1"/>
  <c r="BT25" i="5"/>
  <c r="BS25" i="5" s="1"/>
  <c r="CO25" i="5" s="1"/>
  <c r="BR25" i="5"/>
  <c r="BN25" i="5"/>
  <c r="BL25" i="5"/>
  <c r="BK25" i="5"/>
  <c r="BJ25" i="5"/>
  <c r="BI25" i="5"/>
  <c r="BH25" i="5"/>
  <c r="BG25" i="5"/>
  <c r="BF25" i="5"/>
  <c r="BE25" i="5"/>
  <c r="BD25" i="5"/>
  <c r="BC25" i="5"/>
  <c r="BB25" i="5"/>
  <c r="BA25" i="5"/>
  <c r="AZ25" i="5"/>
  <c r="AR25" i="5"/>
  <c r="AC25" i="5" s="1"/>
  <c r="AB25" i="5" s="1"/>
  <c r="AX25" i="5" s="1"/>
  <c r="G25" i="5"/>
  <c r="DK25" i="5" s="1"/>
  <c r="DI24" i="5"/>
  <c r="DH24" i="5"/>
  <c r="DG24" i="5"/>
  <c r="DE24" i="5"/>
  <c r="DD24" i="5"/>
  <c r="DC24" i="5"/>
  <c r="DB24" i="5"/>
  <c r="DA24" i="5"/>
  <c r="CZ24" i="5"/>
  <c r="CY24" i="5"/>
  <c r="CX24" i="5"/>
  <c r="CW24" i="5"/>
  <c r="CV24" i="5"/>
  <c r="CU24" i="5"/>
  <c r="CT24" i="5"/>
  <c r="CS24" i="5"/>
  <c r="CR24" i="5"/>
  <c r="CQ24" i="5"/>
  <c r="CI24" i="5"/>
  <c r="BT24" i="5"/>
  <c r="BS24" i="5" s="1"/>
  <c r="CO24" i="5" s="1"/>
  <c r="BR24" i="5"/>
  <c r="BN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R24" i="5"/>
  <c r="G24" i="5"/>
  <c r="DK24" i="5" s="1"/>
  <c r="DI23" i="5"/>
  <c r="DH23" i="5"/>
  <c r="DG23" i="5"/>
  <c r="DE23" i="5"/>
  <c r="DD23" i="5"/>
  <c r="DC23" i="5"/>
  <c r="DB23" i="5"/>
  <c r="DA23" i="5"/>
  <c r="CZ23" i="5"/>
  <c r="CY23" i="5"/>
  <c r="CX23" i="5"/>
  <c r="CW23" i="5"/>
  <c r="CV23" i="5"/>
  <c r="CU23" i="5"/>
  <c r="CT23" i="5"/>
  <c r="CS23" i="5"/>
  <c r="CQ23" i="5"/>
  <c r="BW23" i="5"/>
  <c r="CR23" i="5" s="1"/>
  <c r="BR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AZ23" i="5"/>
  <c r="AF23" i="5"/>
  <c r="G23" i="5"/>
  <c r="DK23" i="5" s="1"/>
  <c r="DI22" i="5"/>
  <c r="DH22" i="5"/>
  <c r="DG22" i="5"/>
  <c r="DE22" i="5"/>
  <c r="DD22" i="5"/>
  <c r="DC22" i="5"/>
  <c r="DB22" i="5"/>
  <c r="DA22" i="5"/>
  <c r="CZ22" i="5"/>
  <c r="CY22" i="5"/>
  <c r="CX22" i="5"/>
  <c r="CW22" i="5"/>
  <c r="CV22" i="5"/>
  <c r="CU22" i="5"/>
  <c r="CT22" i="5"/>
  <c r="CS22" i="5"/>
  <c r="CQ22" i="5"/>
  <c r="BW22" i="5"/>
  <c r="CR22" i="5" s="1"/>
  <c r="BR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AZ22" i="5"/>
  <c r="AF22" i="5"/>
  <c r="G22" i="5"/>
  <c r="DK22" i="5" s="1"/>
  <c r="DI21" i="5"/>
  <c r="DH21" i="5"/>
  <c r="DG21" i="5"/>
  <c r="DE21" i="5"/>
  <c r="DD21" i="5"/>
  <c r="DC21" i="5"/>
  <c r="DB21" i="5"/>
  <c r="DA21" i="5"/>
  <c r="CZ21" i="5"/>
  <c r="CY21" i="5"/>
  <c r="CX21" i="5"/>
  <c r="CW21" i="5"/>
  <c r="CV21" i="5"/>
  <c r="CU21" i="5"/>
  <c r="CT21" i="5"/>
  <c r="CS21" i="5"/>
  <c r="CQ21" i="5"/>
  <c r="BW21" i="5"/>
  <c r="BT21" i="5" s="1"/>
  <c r="BR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AZ21" i="5"/>
  <c r="AF21" i="5"/>
  <c r="G21" i="5"/>
  <c r="DF20" i="5"/>
  <c r="DD20" i="5"/>
  <c r="CZ20" i="5"/>
  <c r="CM20" i="5"/>
  <c r="CL20" i="5"/>
  <c r="CJ20" i="5"/>
  <c r="CI20" i="5"/>
  <c r="CG20" i="5"/>
  <c r="CF20" i="5"/>
  <c r="CE20" i="5"/>
  <c r="CD20" i="5"/>
  <c r="CD130" i="5" s="1"/>
  <c r="CD142" i="5" s="1"/>
  <c r="CC20" i="5"/>
  <c r="CC130" i="5" s="1"/>
  <c r="CB20" i="5"/>
  <c r="CB130" i="5" s="1"/>
  <c r="CA20" i="5"/>
  <c r="CA130" i="5" s="1"/>
  <c r="BX20" i="5"/>
  <c r="BV20" i="5"/>
  <c r="BU20" i="5"/>
  <c r="BU130" i="5" s="1"/>
  <c r="BB20" i="5"/>
  <c r="AV20" i="5"/>
  <c r="AU20" i="5"/>
  <c r="AT20" i="5"/>
  <c r="AS20" i="5"/>
  <c r="AR20" i="5"/>
  <c r="AO20" i="5"/>
  <c r="AN20" i="5"/>
  <c r="AM20" i="5"/>
  <c r="AM130" i="5" s="1"/>
  <c r="AL20" i="5"/>
  <c r="AL130" i="5" s="1"/>
  <c r="AK20" i="5"/>
  <c r="AJ20" i="5"/>
  <c r="AJ130" i="5" s="1"/>
  <c r="AJ142" i="5" s="1"/>
  <c r="AG20" i="5"/>
  <c r="AE20" i="5"/>
  <c r="Z20" i="5"/>
  <c r="Y20" i="5"/>
  <c r="X20" i="5"/>
  <c r="X130" i="5" s="1"/>
  <c r="X142" i="5" s="1"/>
  <c r="V20" i="5"/>
  <c r="V130" i="5" s="1"/>
  <c r="U20" i="5"/>
  <c r="T20" i="5"/>
  <c r="S20" i="5"/>
  <c r="R20" i="5"/>
  <c r="Q20" i="5"/>
  <c r="P20" i="5"/>
  <c r="O20" i="5"/>
  <c r="N20" i="5"/>
  <c r="M20" i="5"/>
  <c r="L20" i="5"/>
  <c r="J20" i="5"/>
  <c r="H20" i="5"/>
  <c r="H130" i="5" s="1"/>
  <c r="DK19" i="5"/>
  <c r="DI19" i="5"/>
  <c r="DH19" i="5"/>
  <c r="DG19" i="5"/>
  <c r="DE19" i="5"/>
  <c r="DD19" i="5"/>
  <c r="DC19" i="5"/>
  <c r="DB19" i="5"/>
  <c r="DA19" i="5"/>
  <c r="CZ19" i="5"/>
  <c r="CY19" i="5"/>
  <c r="CX19" i="5"/>
  <c r="CW19" i="5"/>
  <c r="CV19" i="5"/>
  <c r="CU19" i="5"/>
  <c r="CS19" i="5"/>
  <c r="CR19" i="5"/>
  <c r="CQ19" i="5"/>
  <c r="BY19" i="5"/>
  <c r="BR19" i="5"/>
  <c r="BQ19" i="5"/>
  <c r="BN19" i="5"/>
  <c r="BM19" i="5"/>
  <c r="BL19" i="5"/>
  <c r="BK19" i="5"/>
  <c r="BJ19" i="5"/>
  <c r="BI19" i="5"/>
  <c r="BH19" i="5"/>
  <c r="BG19" i="5"/>
  <c r="BF19" i="5"/>
  <c r="BE19" i="5"/>
  <c r="BD19" i="5"/>
  <c r="BB19" i="5"/>
  <c r="BA19" i="5"/>
  <c r="AZ19" i="5"/>
  <c r="AH19" i="5"/>
  <c r="G19" i="5"/>
  <c r="DK18" i="5"/>
  <c r="DI18" i="5"/>
  <c r="DH18" i="5"/>
  <c r="DG18" i="5"/>
  <c r="DE18" i="5"/>
  <c r="DD18" i="5"/>
  <c r="DC18" i="5"/>
  <c r="DB18" i="5"/>
  <c r="DA18" i="5"/>
  <c r="CZ18" i="5"/>
  <c r="CY18" i="5"/>
  <c r="CX18" i="5"/>
  <c r="CW18" i="5"/>
  <c r="CV18" i="5"/>
  <c r="CU18" i="5"/>
  <c r="CS18" i="5"/>
  <c r="CR18" i="5"/>
  <c r="CQ18" i="5"/>
  <c r="BY18" i="5"/>
  <c r="BT18" i="5" s="1"/>
  <c r="BR18" i="5"/>
  <c r="BQ18" i="5"/>
  <c r="BN18" i="5"/>
  <c r="BM18" i="5"/>
  <c r="BL18" i="5"/>
  <c r="BK18" i="5"/>
  <c r="BJ18" i="5"/>
  <c r="BI18" i="5"/>
  <c r="BH18" i="5"/>
  <c r="BG18" i="5"/>
  <c r="BF18" i="5"/>
  <c r="BE18" i="5"/>
  <c r="BD18" i="5"/>
  <c r="BB18" i="5"/>
  <c r="BA18" i="5"/>
  <c r="AZ18" i="5"/>
  <c r="AH18" i="5"/>
  <c r="BC18" i="5" s="1"/>
  <c r="AC18" i="5"/>
  <c r="G18" i="5"/>
  <c r="DI17" i="5"/>
  <c r="DH17" i="5"/>
  <c r="DG17" i="5"/>
  <c r="DE17" i="5"/>
  <c r="DD17" i="5"/>
  <c r="DC17" i="5"/>
  <c r="DB17" i="5"/>
  <c r="DA17" i="5"/>
  <c r="CZ17" i="5"/>
  <c r="CY17" i="5"/>
  <c r="CX17" i="5"/>
  <c r="CW17" i="5"/>
  <c r="CV17" i="5"/>
  <c r="CU17" i="5"/>
  <c r="CT17" i="5"/>
  <c r="CS17" i="5"/>
  <c r="CR17" i="5"/>
  <c r="CQ17" i="5"/>
  <c r="BY17" i="5"/>
  <c r="BT17" i="5"/>
  <c r="BR17" i="5"/>
  <c r="BQ17" i="5"/>
  <c r="BP17" i="5"/>
  <c r="BP20" i="5" s="1"/>
  <c r="BN17" i="5"/>
  <c r="BM17" i="5"/>
  <c r="BL17" i="5"/>
  <c r="BK17" i="5"/>
  <c r="BJ17" i="5"/>
  <c r="BI17" i="5"/>
  <c r="BH17" i="5"/>
  <c r="BG17" i="5"/>
  <c r="BF17" i="5"/>
  <c r="BE17" i="5"/>
  <c r="BD17" i="5"/>
  <c r="BB17" i="5"/>
  <c r="BA17" i="5"/>
  <c r="AZ17" i="5"/>
  <c r="AH17" i="5"/>
  <c r="AC17" i="5" s="1"/>
  <c r="K17" i="5"/>
  <c r="DH16" i="5"/>
  <c r="DG16" i="5"/>
  <c r="DE16" i="5"/>
  <c r="DD16" i="5"/>
  <c r="DC16" i="5"/>
  <c r="DB16" i="5"/>
  <c r="DA16" i="5"/>
  <c r="CZ16" i="5"/>
  <c r="CY16" i="5"/>
  <c r="CX16" i="5"/>
  <c r="CW16" i="5"/>
  <c r="CV16" i="5"/>
  <c r="CU16" i="5"/>
  <c r="CT16" i="5"/>
  <c r="CS16" i="5"/>
  <c r="CR16" i="5"/>
  <c r="CQ16" i="5"/>
  <c r="BT16" i="5"/>
  <c r="BQ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Z16" i="5"/>
  <c r="AC16" i="5"/>
  <c r="Z16" i="5"/>
  <c r="BR16" i="5" s="1"/>
  <c r="DK15" i="5"/>
  <c r="DI15" i="5"/>
  <c r="DH15" i="5"/>
  <c r="DG15" i="5"/>
  <c r="DE15" i="5"/>
  <c r="DD15" i="5"/>
  <c r="DC15" i="5"/>
  <c r="DA15" i="5"/>
  <c r="CZ15" i="5"/>
  <c r="CY15" i="5"/>
  <c r="CX15" i="5"/>
  <c r="CW15" i="5"/>
  <c r="CV15" i="5"/>
  <c r="CU15" i="5"/>
  <c r="CS15" i="5"/>
  <c r="CR15" i="5"/>
  <c r="CQ15" i="5"/>
  <c r="BY15" i="5"/>
  <c r="CG15" i="5" s="1"/>
  <c r="CG136" i="5" s="1"/>
  <c r="BT15" i="5"/>
  <c r="BR15" i="5"/>
  <c r="BQ15" i="5"/>
  <c r="BN15" i="5"/>
  <c r="BM15" i="5"/>
  <c r="BL15" i="5"/>
  <c r="BJ15" i="5"/>
  <c r="BI15" i="5"/>
  <c r="BH15" i="5"/>
  <c r="BG15" i="5"/>
  <c r="BF15" i="5"/>
  <c r="BE15" i="5"/>
  <c r="BD15" i="5"/>
  <c r="BC15" i="5"/>
  <c r="BB15" i="5"/>
  <c r="BA15" i="5"/>
  <c r="AZ15" i="5"/>
  <c r="AP15" i="5"/>
  <c r="AP136" i="5" s="1"/>
  <c r="AH15" i="5"/>
  <c r="G15" i="5"/>
  <c r="DK14" i="5"/>
  <c r="DI14" i="5"/>
  <c r="DH14" i="5"/>
  <c r="DG14" i="5"/>
  <c r="DE14" i="5"/>
  <c r="DD14" i="5"/>
  <c r="DC14" i="5"/>
  <c r="DB14" i="5"/>
  <c r="DA14" i="5"/>
  <c r="CZ14" i="5"/>
  <c r="CY14" i="5"/>
  <c r="CX14" i="5"/>
  <c r="CW14" i="5"/>
  <c r="CV14" i="5"/>
  <c r="CU14" i="5"/>
  <c r="CS14" i="5"/>
  <c r="CR14" i="5"/>
  <c r="CQ14" i="5"/>
  <c r="BY14" i="5"/>
  <c r="BR14" i="5"/>
  <c r="BQ14" i="5"/>
  <c r="BP14" i="5"/>
  <c r="BN14" i="5"/>
  <c r="BM14" i="5"/>
  <c r="BL14" i="5"/>
  <c r="BK14" i="5"/>
  <c r="BJ14" i="5"/>
  <c r="BI14" i="5"/>
  <c r="BH14" i="5"/>
  <c r="BG14" i="5"/>
  <c r="BF14" i="5"/>
  <c r="BE14" i="5"/>
  <c r="BD14" i="5"/>
  <c r="BB14" i="5"/>
  <c r="BA14" i="5"/>
  <c r="AZ14" i="5"/>
  <c r="AH14" i="5"/>
  <c r="BC14" i="5" s="1"/>
  <c r="G14" i="5"/>
  <c r="DH13" i="5"/>
  <c r="DG13" i="5"/>
  <c r="DE13" i="5"/>
  <c r="DD13" i="5"/>
  <c r="DB13" i="5"/>
  <c r="DA13" i="5"/>
  <c r="CZ13" i="5"/>
  <c r="CY13" i="5"/>
  <c r="CX13" i="5"/>
  <c r="CW13" i="5"/>
  <c r="CV13" i="5"/>
  <c r="CT13" i="5"/>
  <c r="CS13" i="5"/>
  <c r="CR13" i="5"/>
  <c r="CQ13" i="5"/>
  <c r="CN13" i="5"/>
  <c r="DI13" i="5" s="1"/>
  <c r="CH13" i="5"/>
  <c r="CH136" i="5" s="1"/>
  <c r="BZ13" i="5"/>
  <c r="BY13" i="5"/>
  <c r="BQ13" i="5"/>
  <c r="BN13" i="5"/>
  <c r="BM13" i="5"/>
  <c r="BK13" i="5"/>
  <c r="BJ13" i="5"/>
  <c r="BI13" i="5"/>
  <c r="BH13" i="5"/>
  <c r="BG13" i="5"/>
  <c r="BF13" i="5"/>
  <c r="BE13" i="5"/>
  <c r="BC13" i="5"/>
  <c r="BB13" i="5"/>
  <c r="BA13" i="5"/>
  <c r="AZ13" i="5"/>
  <c r="AW13" i="5"/>
  <c r="BR13" i="5" s="1"/>
  <c r="AQ13" i="5"/>
  <c r="AI13" i="5"/>
  <c r="AI136" i="5" s="1"/>
  <c r="Z13" i="5"/>
  <c r="G13" i="5" s="1"/>
  <c r="DK13" i="5" s="1"/>
  <c r="DK12" i="5"/>
  <c r="DI12" i="5"/>
  <c r="DH12" i="5"/>
  <c r="DG12" i="5"/>
  <c r="DE12" i="5"/>
  <c r="DD12" i="5"/>
  <c r="DC12" i="5"/>
  <c r="DB12" i="5"/>
  <c r="DA12" i="5"/>
  <c r="CZ12" i="5"/>
  <c r="CY12" i="5"/>
  <c r="CX12" i="5"/>
  <c r="CW12" i="5"/>
  <c r="CV12" i="5"/>
  <c r="CU12" i="5"/>
  <c r="CT12" i="5"/>
  <c r="CS12" i="5"/>
  <c r="CR12" i="5"/>
  <c r="CQ12" i="5"/>
  <c r="CP12" i="5"/>
  <c r="BT12" i="5"/>
  <c r="BR12" i="5"/>
  <c r="BQ12" i="5"/>
  <c r="BN12" i="5"/>
  <c r="BM12" i="5"/>
  <c r="BL12" i="5"/>
  <c r="BK12" i="5"/>
  <c r="BJ12" i="5"/>
  <c r="BI12" i="5"/>
  <c r="BH12" i="5"/>
  <c r="BG12" i="5"/>
  <c r="BF12" i="5"/>
  <c r="BE12" i="5"/>
  <c r="BD12" i="5"/>
  <c r="BB12" i="5"/>
  <c r="BA12" i="5"/>
  <c r="AZ12" i="5"/>
  <c r="AH12" i="5"/>
  <c r="AC12" i="5" s="1"/>
  <c r="AB12" i="5" s="1"/>
  <c r="AX12" i="5" s="1"/>
  <c r="G12" i="5"/>
  <c r="DK11" i="5"/>
  <c r="DI11" i="5"/>
  <c r="DH11" i="5"/>
  <c r="DG11" i="5"/>
  <c r="DE11" i="5"/>
  <c r="DD11" i="5"/>
  <c r="DC11" i="5"/>
  <c r="DB11" i="5"/>
  <c r="DA11" i="5"/>
  <c r="CZ11" i="5"/>
  <c r="CY11" i="5"/>
  <c r="CX11" i="5"/>
  <c r="CW11" i="5"/>
  <c r="CV11" i="5"/>
  <c r="CU11" i="5"/>
  <c r="CT11" i="5"/>
  <c r="CS11" i="5"/>
  <c r="CQ11" i="5"/>
  <c r="BW11" i="5"/>
  <c r="BT11" i="5" s="1"/>
  <c r="BR11" i="5"/>
  <c r="BQ11" i="5"/>
  <c r="BN11" i="5"/>
  <c r="BM11" i="5"/>
  <c r="BL11" i="5"/>
  <c r="BK11" i="5"/>
  <c r="BJ11" i="5"/>
  <c r="BI11" i="5"/>
  <c r="BH11" i="5"/>
  <c r="BG11" i="5"/>
  <c r="BF11" i="5"/>
  <c r="BE11" i="5"/>
  <c r="BD11" i="5"/>
  <c r="BB11" i="5"/>
  <c r="BA11" i="5"/>
  <c r="AZ11" i="5"/>
  <c r="AH11" i="5"/>
  <c r="BC11" i="5" s="1"/>
  <c r="G11" i="5"/>
  <c r="DI10" i="5"/>
  <c r="DH10" i="5"/>
  <c r="DG10" i="5"/>
  <c r="DE10" i="5"/>
  <c r="DD10" i="5"/>
  <c r="DC10" i="5"/>
  <c r="DB10" i="5"/>
  <c r="DA10" i="5"/>
  <c r="CZ10" i="5"/>
  <c r="CY10" i="5"/>
  <c r="CX10" i="5"/>
  <c r="CW10" i="5"/>
  <c r="CV10" i="5"/>
  <c r="CU10" i="5"/>
  <c r="CT10" i="5"/>
  <c r="CS10" i="5"/>
  <c r="CR10" i="5"/>
  <c r="CQ10" i="5"/>
  <c r="CP10" i="5" s="1"/>
  <c r="BY10" i="5"/>
  <c r="BT10" i="5"/>
  <c r="BS10" i="5"/>
  <c r="CO10" i="5" s="1"/>
  <c r="BR10" i="5"/>
  <c r="BQ10" i="5"/>
  <c r="BN10" i="5"/>
  <c r="BM10" i="5"/>
  <c r="BL10" i="5"/>
  <c r="BK10" i="5"/>
  <c r="BJ10" i="5"/>
  <c r="BI10" i="5"/>
  <c r="BH10" i="5"/>
  <c r="BG10" i="5"/>
  <c r="BF10" i="5"/>
  <c r="BE10" i="5"/>
  <c r="BD10" i="5"/>
  <c r="BB10" i="5"/>
  <c r="BA10" i="5"/>
  <c r="AZ10" i="5"/>
  <c r="AH10" i="5"/>
  <c r="G10" i="5"/>
  <c r="DK10" i="5" s="1"/>
  <c r="DH9" i="5"/>
  <c r="DG9" i="5"/>
  <c r="DE9" i="5"/>
  <c r="DD9" i="5"/>
  <c r="DC9" i="5"/>
  <c r="DB9" i="5"/>
  <c r="DA9" i="5"/>
  <c r="CZ9" i="5"/>
  <c r="CY9" i="5"/>
  <c r="CX9" i="5"/>
  <c r="CW9" i="5"/>
  <c r="CV9" i="5"/>
  <c r="CU9" i="5"/>
  <c r="CS9" i="5"/>
  <c r="CR9" i="5"/>
  <c r="CQ9" i="5"/>
  <c r="CN9" i="5"/>
  <c r="CN134" i="5" s="1"/>
  <c r="BY9" i="5"/>
  <c r="BT9" i="5" s="1"/>
  <c r="BW9" i="5"/>
  <c r="BQ9" i="5"/>
  <c r="BN9" i="5"/>
  <c r="BM9" i="5"/>
  <c r="BL9" i="5"/>
  <c r="BK9" i="5"/>
  <c r="BJ9" i="5"/>
  <c r="BI9" i="5"/>
  <c r="BH9" i="5"/>
  <c r="BG9" i="5"/>
  <c r="BF9" i="5"/>
  <c r="BE9" i="5"/>
  <c r="BD9" i="5"/>
  <c r="BB9" i="5"/>
  <c r="AZ9" i="5"/>
  <c r="AW9" i="5"/>
  <c r="AW134" i="5" s="1"/>
  <c r="AH9" i="5"/>
  <c r="AF9" i="5"/>
  <c r="AC9" i="5" s="1"/>
  <c r="Z9" i="5"/>
  <c r="K9" i="5"/>
  <c r="I9" i="5"/>
  <c r="DI8" i="5"/>
  <c r="DH8" i="5"/>
  <c r="DH134" i="5" s="1"/>
  <c r="DG8" i="5"/>
  <c r="DE8" i="5"/>
  <c r="DD8" i="5"/>
  <c r="DD134" i="5" s="1"/>
  <c r="DC8" i="5"/>
  <c r="DC134" i="5" s="1"/>
  <c r="DB8" i="5"/>
  <c r="DA8" i="5"/>
  <c r="DA134" i="5" s="1"/>
  <c r="CZ8" i="5"/>
  <c r="CZ134" i="5" s="1"/>
  <c r="CY8" i="5"/>
  <c r="CY134" i="5" s="1"/>
  <c r="CX8" i="5"/>
  <c r="CW8" i="5"/>
  <c r="CV8" i="5"/>
  <c r="CV134" i="5" s="1"/>
  <c r="CU8" i="5"/>
  <c r="CU134" i="5" s="1"/>
  <c r="CS8" i="5"/>
  <c r="CS134" i="5" s="1"/>
  <c r="CQ8" i="5"/>
  <c r="BW8" i="5"/>
  <c r="BR8" i="5"/>
  <c r="BQ8" i="5"/>
  <c r="BN8" i="5"/>
  <c r="BM8" i="5"/>
  <c r="BL8" i="5"/>
  <c r="BK8" i="5"/>
  <c r="BJ8" i="5"/>
  <c r="BI8" i="5"/>
  <c r="BH8" i="5"/>
  <c r="BG8" i="5"/>
  <c r="BF8" i="5"/>
  <c r="BE8" i="5"/>
  <c r="BD8" i="5"/>
  <c r="BB8" i="5"/>
  <c r="AZ8" i="5"/>
  <c r="AZ134" i="5" s="1"/>
  <c r="AH8" i="5"/>
  <c r="AF8" i="5"/>
  <c r="AC8" i="5"/>
  <c r="K8" i="5"/>
  <c r="I8" i="5"/>
  <c r="DI7" i="5"/>
  <c r="DH7" i="5"/>
  <c r="DG7" i="5"/>
  <c r="DE7" i="5"/>
  <c r="DD7" i="5"/>
  <c r="DC7" i="5"/>
  <c r="DB7" i="5"/>
  <c r="DA7" i="5"/>
  <c r="CZ7" i="5"/>
  <c r="CY7" i="5"/>
  <c r="CX7" i="5"/>
  <c r="CW7" i="5"/>
  <c r="CV7" i="5"/>
  <c r="CV20" i="5" s="1"/>
  <c r="CU7" i="5"/>
  <c r="CS7" i="5"/>
  <c r="CR7" i="5"/>
  <c r="CQ7" i="5"/>
  <c r="BT7" i="5"/>
  <c r="BR7" i="5"/>
  <c r="BQ7" i="5"/>
  <c r="BN7" i="5"/>
  <c r="BM7" i="5"/>
  <c r="BL7" i="5"/>
  <c r="BK7" i="5"/>
  <c r="BJ7" i="5"/>
  <c r="BJ20" i="5" s="1"/>
  <c r="BI7" i="5"/>
  <c r="BH7" i="5"/>
  <c r="BG7" i="5"/>
  <c r="BF7" i="5"/>
  <c r="BE7" i="5"/>
  <c r="BD7" i="5"/>
  <c r="BB7" i="5"/>
  <c r="AZ7" i="5"/>
  <c r="AW7" i="5"/>
  <c r="AC7" i="5"/>
  <c r="K7" i="5"/>
  <c r="I7" i="5"/>
  <c r="I136" i="5" s="1"/>
  <c r="DI6" i="5"/>
  <c r="DH6" i="5"/>
  <c r="DG6" i="5"/>
  <c r="DE6" i="5"/>
  <c r="DD6" i="5"/>
  <c r="DC6" i="5"/>
  <c r="DB6" i="5"/>
  <c r="DA6" i="5"/>
  <c r="CZ6" i="5"/>
  <c r="CY6" i="5"/>
  <c r="CX6" i="5"/>
  <c r="CW6" i="5"/>
  <c r="CV6" i="5"/>
  <c r="CU6" i="5"/>
  <c r="CS6" i="5"/>
  <c r="CR6" i="5"/>
  <c r="CQ6" i="5"/>
  <c r="BY6" i="5"/>
  <c r="CT6" i="5" s="1"/>
  <c r="CP6" i="5" s="1"/>
  <c r="BT6" i="5"/>
  <c r="BS6" i="5"/>
  <c r="CO6" i="5" s="1"/>
  <c r="BR6" i="5"/>
  <c r="BQ6" i="5"/>
  <c r="BN6" i="5"/>
  <c r="BN20" i="5" s="1"/>
  <c r="BM6" i="5"/>
  <c r="BL6" i="5"/>
  <c r="BK6" i="5"/>
  <c r="BJ6" i="5"/>
  <c r="BI6" i="5"/>
  <c r="BH6" i="5"/>
  <c r="BG6" i="5"/>
  <c r="BF6" i="5"/>
  <c r="BE6" i="5"/>
  <c r="BD6" i="5"/>
  <c r="BB6" i="5"/>
  <c r="BA6" i="5"/>
  <c r="AZ6" i="5"/>
  <c r="AH6" i="5"/>
  <c r="G6" i="5"/>
  <c r="DK6" i="5" s="1"/>
  <c r="DH5" i="5"/>
  <c r="DG5" i="5"/>
  <c r="DE5" i="5"/>
  <c r="DD5" i="5"/>
  <c r="DC5" i="5"/>
  <c r="DB5" i="5"/>
  <c r="DA5" i="5"/>
  <c r="CZ5" i="5"/>
  <c r="CY5" i="5"/>
  <c r="CX5" i="5"/>
  <c r="CW5" i="5"/>
  <c r="CV5" i="5"/>
  <c r="CU5" i="5"/>
  <c r="CS5" i="5"/>
  <c r="CR5" i="5"/>
  <c r="CQ5" i="5"/>
  <c r="CN5" i="5"/>
  <c r="CN136" i="5" s="1"/>
  <c r="BY5" i="5"/>
  <c r="BQ5" i="5"/>
  <c r="BQ20" i="5" s="1"/>
  <c r="BN5" i="5"/>
  <c r="BM5" i="5"/>
  <c r="BL5" i="5"/>
  <c r="BK5" i="5"/>
  <c r="BJ5" i="5"/>
  <c r="BI5" i="5"/>
  <c r="BH5" i="5"/>
  <c r="BH20" i="5" s="1"/>
  <c r="BG5" i="5"/>
  <c r="BG20" i="5" s="1"/>
  <c r="BF5" i="5"/>
  <c r="BE5" i="5"/>
  <c r="BD5" i="5"/>
  <c r="BB5" i="5"/>
  <c r="BA5" i="5"/>
  <c r="AZ5" i="5"/>
  <c r="AZ20" i="5" s="1"/>
  <c r="AW5" i="5"/>
  <c r="AH5" i="5"/>
  <c r="BC5" i="5" s="1"/>
  <c r="Z5" i="5"/>
  <c r="Z136" i="5" s="1"/>
  <c r="DI4" i="5"/>
  <c r="DH4" i="5"/>
  <c r="DG4" i="5"/>
  <c r="DE4" i="5"/>
  <c r="DD4" i="5"/>
  <c r="DC4" i="5"/>
  <c r="DB4" i="5"/>
  <c r="DA4" i="5"/>
  <c r="CZ4" i="5"/>
  <c r="CY4" i="5"/>
  <c r="CX4" i="5"/>
  <c r="CW4" i="5"/>
  <c r="CV4" i="5"/>
  <c r="CU4" i="5"/>
  <c r="CS4" i="5"/>
  <c r="CR4" i="5"/>
  <c r="CQ4" i="5"/>
  <c r="BY4" i="5"/>
  <c r="BT4" i="5"/>
  <c r="BR4" i="5"/>
  <c r="BQ4" i="5"/>
  <c r="BP4" i="5"/>
  <c r="BN4" i="5"/>
  <c r="BM4" i="5"/>
  <c r="BL4" i="5"/>
  <c r="BK4" i="5"/>
  <c r="BJ4" i="5"/>
  <c r="BI4" i="5"/>
  <c r="BH4" i="5"/>
  <c r="BG4" i="5"/>
  <c r="BF4" i="5"/>
  <c r="BE4" i="5"/>
  <c r="BD4" i="5"/>
  <c r="BC4" i="5"/>
  <c r="BB4" i="5"/>
  <c r="BA4" i="5"/>
  <c r="AZ4" i="5"/>
  <c r="AC4" i="5"/>
  <c r="G4" i="5"/>
  <c r="AR3" i="5"/>
  <c r="BM3" i="5" s="1"/>
  <c r="CI3" i="5" s="1"/>
  <c r="DD3" i="5" s="1"/>
  <c r="DF140" i="4"/>
  <c r="CM140" i="4"/>
  <c r="CL140" i="4"/>
  <c r="CK140" i="4"/>
  <c r="CH140" i="4"/>
  <c r="CG140" i="4"/>
  <c r="CF140" i="4"/>
  <c r="CE140" i="4"/>
  <c r="CD140" i="4"/>
  <c r="CC140" i="4"/>
  <c r="CB140" i="4"/>
  <c r="CA140" i="4"/>
  <c r="BZ140" i="4"/>
  <c r="BY140" i="4"/>
  <c r="BX140" i="4"/>
  <c r="BW140" i="4"/>
  <c r="BU140" i="4"/>
  <c r="AV140" i="4"/>
  <c r="AU140" i="4"/>
  <c r="AT140" i="4"/>
  <c r="AQ140" i="4"/>
  <c r="AP140" i="4"/>
  <c r="AO140" i="4"/>
  <c r="AN140" i="4"/>
  <c r="AM140" i="4"/>
  <c r="AL140" i="4"/>
  <c r="AK140" i="4"/>
  <c r="AJ140" i="4"/>
  <c r="AI140" i="4"/>
  <c r="AG140" i="4"/>
  <c r="AD140" i="4"/>
  <c r="Y140" i="4"/>
  <c r="X140" i="4"/>
  <c r="V140" i="4"/>
  <c r="T140" i="4"/>
  <c r="S140" i="4"/>
  <c r="R140" i="4"/>
  <c r="Q140" i="4"/>
  <c r="P140" i="4"/>
  <c r="O140" i="4"/>
  <c r="N140" i="4"/>
  <c r="M140" i="4"/>
  <c r="L140" i="4"/>
  <c r="K140" i="4"/>
  <c r="J140" i="4"/>
  <c r="H140" i="4"/>
  <c r="AA139" i="4"/>
  <c r="AA141" i="4" s="1"/>
  <c r="DF138" i="4"/>
  <c r="CK138" i="4"/>
  <c r="AT138" i="4"/>
  <c r="Z138" i="4"/>
  <c r="X138" i="4"/>
  <c r="DF137" i="4"/>
  <c r="CM137" i="4"/>
  <c r="CL137" i="4"/>
  <c r="CK137" i="4"/>
  <c r="CJ137" i="4"/>
  <c r="CI137" i="4"/>
  <c r="CH137" i="4"/>
  <c r="CE137" i="4"/>
  <c r="CD137" i="4"/>
  <c r="CC137" i="4"/>
  <c r="CB137" i="4"/>
  <c r="CA137" i="4"/>
  <c r="BX137" i="4"/>
  <c r="BW137" i="4"/>
  <c r="BV137" i="4"/>
  <c r="BU137" i="4"/>
  <c r="AV137" i="4"/>
  <c r="AU137" i="4"/>
  <c r="AT137" i="4"/>
  <c r="AS137" i="4"/>
  <c r="AR137" i="4"/>
  <c r="AQ137" i="4"/>
  <c r="AN137" i="4"/>
  <c r="AM137" i="4"/>
  <c r="AL137" i="4"/>
  <c r="AK137" i="4"/>
  <c r="AJ137" i="4"/>
  <c r="AG137" i="4"/>
  <c r="AF137" i="4"/>
  <c r="AE137" i="4"/>
  <c r="AD137" i="4"/>
  <c r="Y137" i="4"/>
  <c r="X137" i="4"/>
  <c r="V137" i="4"/>
  <c r="U137" i="4"/>
  <c r="T137" i="4"/>
  <c r="R137" i="4"/>
  <c r="Q137" i="4"/>
  <c r="P137" i="4"/>
  <c r="O137" i="4"/>
  <c r="N137" i="4"/>
  <c r="M137" i="4"/>
  <c r="J137" i="4"/>
  <c r="I137" i="4"/>
  <c r="H137" i="4"/>
  <c r="DF136" i="4"/>
  <c r="CM136" i="4"/>
  <c r="CL136" i="4"/>
  <c r="CK136" i="4"/>
  <c r="CJ136" i="4"/>
  <c r="CI136" i="4"/>
  <c r="CF136" i="4"/>
  <c r="CE136" i="4"/>
  <c r="CD136" i="4"/>
  <c r="CC136" i="4"/>
  <c r="CB136" i="4"/>
  <c r="CA136" i="4"/>
  <c r="BX136" i="4"/>
  <c r="BW136" i="4"/>
  <c r="BV136" i="4"/>
  <c r="BU136" i="4"/>
  <c r="AV136" i="4"/>
  <c r="AU136" i="4"/>
  <c r="AT136" i="4"/>
  <c r="AS136" i="4"/>
  <c r="AR136" i="4"/>
  <c r="AO136" i="4"/>
  <c r="AN136" i="4"/>
  <c r="AM136" i="4"/>
  <c r="AL136" i="4"/>
  <c r="AK136" i="4"/>
  <c r="AJ136" i="4"/>
  <c r="AG136" i="4"/>
  <c r="AF136" i="4"/>
  <c r="AE136" i="4"/>
  <c r="AD136" i="4"/>
  <c r="Y136" i="4"/>
  <c r="X136" i="4"/>
  <c r="V136" i="4"/>
  <c r="U136" i="4"/>
  <c r="T136" i="4"/>
  <c r="S136" i="4"/>
  <c r="R136" i="4"/>
  <c r="Q136" i="4"/>
  <c r="P136" i="4"/>
  <c r="O136" i="4"/>
  <c r="N136" i="4"/>
  <c r="M136" i="4"/>
  <c r="L136" i="4"/>
  <c r="J136" i="4"/>
  <c r="H136" i="4"/>
  <c r="CL135" i="4"/>
  <c r="CK135" i="4"/>
  <c r="CJ135" i="4"/>
  <c r="CH135" i="4"/>
  <c r="CE135" i="4"/>
  <c r="CD135" i="4"/>
  <c r="CC135" i="4"/>
  <c r="CB135" i="4"/>
  <c r="CA135" i="4"/>
  <c r="BZ135" i="4"/>
  <c r="BY135" i="4"/>
  <c r="BX135" i="4"/>
  <c r="BV135" i="4"/>
  <c r="BU135" i="4"/>
  <c r="AU135" i="4"/>
  <c r="AT135" i="4"/>
  <c r="AS135" i="4"/>
  <c r="AQ135" i="4"/>
  <c r="AN135" i="4"/>
  <c r="AM135" i="4"/>
  <c r="AL135" i="4"/>
  <c r="AK135" i="4"/>
  <c r="AJ135" i="4"/>
  <c r="AH135" i="4"/>
  <c r="AG135" i="4"/>
  <c r="AE135" i="4"/>
  <c r="AD135" i="4"/>
  <c r="X135" i="4"/>
  <c r="W135" i="4"/>
  <c r="W139" i="4" s="1"/>
  <c r="W141" i="4" s="1"/>
  <c r="V135" i="4"/>
  <c r="T135" i="4"/>
  <c r="S135" i="4"/>
  <c r="Q135" i="4"/>
  <c r="P135" i="4"/>
  <c r="O135" i="4"/>
  <c r="N135" i="4"/>
  <c r="M135" i="4"/>
  <c r="K135" i="4"/>
  <c r="J135" i="4"/>
  <c r="H135" i="4"/>
  <c r="DF134" i="4"/>
  <c r="CM134" i="4"/>
  <c r="CL134" i="4"/>
  <c r="CK134" i="4"/>
  <c r="CJ134" i="4"/>
  <c r="CI134" i="4"/>
  <c r="CH134" i="4"/>
  <c r="CG134" i="4"/>
  <c r="CF134" i="4"/>
  <c r="CE134" i="4"/>
  <c r="CD134" i="4"/>
  <c r="CC134" i="4"/>
  <c r="CB134" i="4"/>
  <c r="CA134" i="4"/>
  <c r="BZ134" i="4"/>
  <c r="BX134" i="4"/>
  <c r="BV134" i="4"/>
  <c r="BU134" i="4"/>
  <c r="BP134" i="4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J134" i="4"/>
  <c r="AI134" i="4"/>
  <c r="AG134" i="4"/>
  <c r="AE134" i="4"/>
  <c r="AD134" i="4"/>
  <c r="Y134" i="4"/>
  <c r="X134" i="4"/>
  <c r="V134" i="4"/>
  <c r="U134" i="4"/>
  <c r="T134" i="4"/>
  <c r="S134" i="4"/>
  <c r="R134" i="4"/>
  <c r="Q134" i="4"/>
  <c r="P134" i="4"/>
  <c r="O134" i="4"/>
  <c r="N134" i="4"/>
  <c r="M134" i="4"/>
  <c r="L134" i="4"/>
  <c r="J134" i="4"/>
  <c r="H134" i="4"/>
  <c r="DF133" i="4"/>
  <c r="CM133" i="4"/>
  <c r="CL133" i="4"/>
  <c r="CK133" i="4"/>
  <c r="CJ133" i="4"/>
  <c r="CI133" i="4"/>
  <c r="CH133" i="4"/>
  <c r="CF133" i="4"/>
  <c r="CD133" i="4"/>
  <c r="CC133" i="4"/>
  <c r="CB133" i="4"/>
  <c r="CA133" i="4"/>
  <c r="BZ133" i="4"/>
  <c r="BY133" i="4"/>
  <c r="BX133" i="4"/>
  <c r="BV133" i="4"/>
  <c r="BU133" i="4"/>
  <c r="AV133" i="4"/>
  <c r="AU133" i="4"/>
  <c r="AT133" i="4"/>
  <c r="AS133" i="4"/>
  <c r="AR133" i="4"/>
  <c r="AQ133" i="4"/>
  <c r="AO133" i="4"/>
  <c r="AM133" i="4"/>
  <c r="AL133" i="4"/>
  <c r="AK133" i="4"/>
  <c r="AJ133" i="4"/>
  <c r="AI133" i="4"/>
  <c r="AH133" i="4"/>
  <c r="AG133" i="4"/>
  <c r="AE133" i="4"/>
  <c r="AD133" i="4"/>
  <c r="Y133" i="4"/>
  <c r="X133" i="4"/>
  <c r="V133" i="4"/>
  <c r="T133" i="4"/>
  <c r="S133" i="4"/>
  <c r="R133" i="4"/>
  <c r="P133" i="4"/>
  <c r="O133" i="4"/>
  <c r="N133" i="4"/>
  <c r="M133" i="4"/>
  <c r="L133" i="4"/>
  <c r="K133" i="4"/>
  <c r="J133" i="4"/>
  <c r="H133" i="4"/>
  <c r="DF132" i="4"/>
  <c r="CM132" i="4"/>
  <c r="CL132" i="4"/>
  <c r="CK132" i="4"/>
  <c r="CJ132" i="4"/>
  <c r="CI132" i="4"/>
  <c r="CH132" i="4"/>
  <c r="CG132" i="4"/>
  <c r="CF132" i="4"/>
  <c r="CD132" i="4"/>
  <c r="CC132" i="4"/>
  <c r="CB132" i="4"/>
  <c r="CA132" i="4"/>
  <c r="BZ132" i="4"/>
  <c r="BY132" i="4"/>
  <c r="BV132" i="4"/>
  <c r="BU132" i="4"/>
  <c r="BP132" i="4"/>
  <c r="AV132" i="4"/>
  <c r="AU132" i="4"/>
  <c r="AT132" i="4"/>
  <c r="AS132" i="4"/>
  <c r="AR132" i="4"/>
  <c r="AQ132" i="4"/>
  <c r="AP132" i="4"/>
  <c r="AO132" i="4"/>
  <c r="AM132" i="4"/>
  <c r="AL132" i="4"/>
  <c r="AK132" i="4"/>
  <c r="AJ132" i="4"/>
  <c r="AI132" i="4"/>
  <c r="AH132" i="4"/>
  <c r="AE132" i="4"/>
  <c r="AD132" i="4"/>
  <c r="Y132" i="4"/>
  <c r="X132" i="4"/>
  <c r="V132" i="4"/>
  <c r="U132" i="4"/>
  <c r="T132" i="4"/>
  <c r="S132" i="4"/>
  <c r="R132" i="4"/>
  <c r="L132" i="4"/>
  <c r="K132" i="4"/>
  <c r="H132" i="4"/>
  <c r="DF128" i="4"/>
  <c r="CM128" i="4"/>
  <c r="CJ128" i="4"/>
  <c r="CI128" i="4"/>
  <c r="CF128" i="4"/>
  <c r="CD128" i="4"/>
  <c r="CC128" i="4"/>
  <c r="CB128" i="4"/>
  <c r="CA128" i="4"/>
  <c r="BZ128" i="4"/>
  <c r="BV128" i="4"/>
  <c r="BU128" i="4"/>
  <c r="BO128" i="4"/>
  <c r="AV128" i="4"/>
  <c r="AT128" i="4"/>
  <c r="AS128" i="4"/>
  <c r="AR128" i="4"/>
  <c r="AO128" i="4"/>
  <c r="AM128" i="4"/>
  <c r="AL128" i="4"/>
  <c r="AK128" i="4"/>
  <c r="AJ128" i="4"/>
  <c r="AI128" i="4"/>
  <c r="AE128" i="4"/>
  <c r="Y128" i="4"/>
  <c r="X128" i="4"/>
  <c r="W128" i="4"/>
  <c r="V128" i="4"/>
  <c r="T128" i="4"/>
  <c r="S128" i="4"/>
  <c r="R128" i="4"/>
  <c r="L128" i="4"/>
  <c r="K128" i="4"/>
  <c r="H128" i="4"/>
  <c r="DH127" i="4"/>
  <c r="DG127" i="4"/>
  <c r="DE127" i="4"/>
  <c r="DD127" i="4"/>
  <c r="DC127" i="4"/>
  <c r="DB127" i="4"/>
  <c r="DA127" i="4"/>
  <c r="CZ127" i="4"/>
  <c r="CY127" i="4"/>
  <c r="CX127" i="4"/>
  <c r="CW127" i="4"/>
  <c r="CV127" i="4"/>
  <c r="CU127" i="4"/>
  <c r="CS127" i="4"/>
  <c r="CR127" i="4"/>
  <c r="CQ127" i="4"/>
  <c r="CN127" i="4"/>
  <c r="BY127" i="4" s="1"/>
  <c r="BQ127" i="4"/>
  <c r="BN127" i="4"/>
  <c r="BM127" i="4"/>
  <c r="BL127" i="4"/>
  <c r="BK127" i="4"/>
  <c r="BJ127" i="4"/>
  <c r="BI127" i="4"/>
  <c r="BH127" i="4"/>
  <c r="BG127" i="4"/>
  <c r="BF127" i="4"/>
  <c r="BE127" i="4"/>
  <c r="BD127" i="4"/>
  <c r="BB127" i="4"/>
  <c r="BA127" i="4"/>
  <c r="AZ127" i="4"/>
  <c r="AW127" i="4"/>
  <c r="AH127" i="4"/>
  <c r="BC127" i="4" s="1"/>
  <c r="Z127" i="4"/>
  <c r="DI126" i="4"/>
  <c r="DH126" i="4"/>
  <c r="DG126" i="4"/>
  <c r="DE126" i="4"/>
  <c r="DD126" i="4"/>
  <c r="DC126" i="4"/>
  <c r="DB126" i="4"/>
  <c r="DA126" i="4"/>
  <c r="CZ126" i="4"/>
  <c r="CY126" i="4"/>
  <c r="CX126" i="4"/>
  <c r="CW126" i="4"/>
  <c r="CV126" i="4"/>
  <c r="CU126" i="4"/>
  <c r="CS126" i="4"/>
  <c r="CR126" i="4"/>
  <c r="CQ126" i="4"/>
  <c r="BY126" i="4"/>
  <c r="BR126" i="4"/>
  <c r="BQ126" i="4"/>
  <c r="BN126" i="4"/>
  <c r="BM126" i="4"/>
  <c r="BL126" i="4"/>
  <c r="BK126" i="4"/>
  <c r="BJ126" i="4"/>
  <c r="BI126" i="4"/>
  <c r="BH126" i="4"/>
  <c r="BG126" i="4"/>
  <c r="BF126" i="4"/>
  <c r="BE126" i="4"/>
  <c r="BD126" i="4"/>
  <c r="BB126" i="4"/>
  <c r="BA126" i="4"/>
  <c r="AZ126" i="4"/>
  <c r="AH126" i="4"/>
  <c r="BC126" i="4" s="1"/>
  <c r="G126" i="4"/>
  <c r="DI125" i="4"/>
  <c r="DH125" i="4"/>
  <c r="DG125" i="4"/>
  <c r="DE125" i="4"/>
  <c r="DD125" i="4"/>
  <c r="DC125" i="4"/>
  <c r="DB125" i="4"/>
  <c r="DA125" i="4"/>
  <c r="CZ125" i="4"/>
  <c r="CY125" i="4"/>
  <c r="CX125" i="4"/>
  <c r="CW125" i="4"/>
  <c r="CV125" i="4"/>
  <c r="CU125" i="4"/>
  <c r="CS125" i="4"/>
  <c r="CR125" i="4"/>
  <c r="CQ125" i="4"/>
  <c r="BY125" i="4"/>
  <c r="BR125" i="4"/>
  <c r="BQ125" i="4"/>
  <c r="BN125" i="4"/>
  <c r="BM125" i="4"/>
  <c r="BL125" i="4"/>
  <c r="BK125" i="4"/>
  <c r="BJ125" i="4"/>
  <c r="BI125" i="4"/>
  <c r="BH125" i="4"/>
  <c r="BG125" i="4"/>
  <c r="BF125" i="4"/>
  <c r="BE125" i="4"/>
  <c r="BD125" i="4"/>
  <c r="BB125" i="4"/>
  <c r="BA125" i="4"/>
  <c r="AZ125" i="4"/>
  <c r="AH125" i="4"/>
  <c r="AC125" i="4" s="1"/>
  <c r="G125" i="4"/>
  <c r="DI124" i="4"/>
  <c r="DH124" i="4"/>
  <c r="DG124" i="4"/>
  <c r="DE124" i="4"/>
  <c r="DD124" i="4"/>
  <c r="DC124" i="4"/>
  <c r="DB124" i="4"/>
  <c r="DA124" i="4"/>
  <c r="CZ124" i="4"/>
  <c r="CY124" i="4"/>
  <c r="CX124" i="4"/>
  <c r="CW124" i="4"/>
  <c r="CV124" i="4"/>
  <c r="CU124" i="4"/>
  <c r="CT124" i="4"/>
  <c r="CS124" i="4"/>
  <c r="CR124" i="4"/>
  <c r="CQ124" i="4"/>
  <c r="BT124" i="4"/>
  <c r="BR124" i="4"/>
  <c r="BQ124" i="4"/>
  <c r="BN124" i="4"/>
  <c r="BM124" i="4"/>
  <c r="BL124" i="4"/>
  <c r="BK124" i="4"/>
  <c r="BJ124" i="4"/>
  <c r="BI124" i="4"/>
  <c r="BH124" i="4"/>
  <c r="BG124" i="4"/>
  <c r="BF124" i="4"/>
  <c r="BE124" i="4"/>
  <c r="BD124" i="4"/>
  <c r="BC124" i="4"/>
  <c r="BB124" i="4"/>
  <c r="BA124" i="4"/>
  <c r="AZ124" i="4"/>
  <c r="AC124" i="4"/>
  <c r="G124" i="4"/>
  <c r="DI123" i="4"/>
  <c r="DH123" i="4"/>
  <c r="DG123" i="4"/>
  <c r="DE123" i="4"/>
  <c r="DD123" i="4"/>
  <c r="DC123" i="4"/>
  <c r="DB123" i="4"/>
  <c r="DA123" i="4"/>
  <c r="CZ123" i="4"/>
  <c r="CY123" i="4"/>
  <c r="CX123" i="4"/>
  <c r="CW123" i="4"/>
  <c r="CV123" i="4"/>
  <c r="CU123" i="4"/>
  <c r="CS123" i="4"/>
  <c r="CR123" i="4"/>
  <c r="CQ123" i="4"/>
  <c r="BY123" i="4"/>
  <c r="BT123" i="4" s="1"/>
  <c r="BR123" i="4"/>
  <c r="BQ123" i="4"/>
  <c r="BN123" i="4"/>
  <c r="BM123" i="4"/>
  <c r="BL123" i="4"/>
  <c r="BK123" i="4"/>
  <c r="BJ123" i="4"/>
  <c r="BI123" i="4"/>
  <c r="BH123" i="4"/>
  <c r="BG123" i="4"/>
  <c r="BF123" i="4"/>
  <c r="BE123" i="4"/>
  <c r="BD123" i="4"/>
  <c r="BB123" i="4"/>
  <c r="BA123" i="4"/>
  <c r="AZ123" i="4"/>
  <c r="AH123" i="4"/>
  <c r="BC123" i="4" s="1"/>
  <c r="G123" i="4"/>
  <c r="DI122" i="4"/>
  <c r="DH122" i="4"/>
  <c r="DG122" i="4"/>
  <c r="DE122" i="4"/>
  <c r="DD122" i="4"/>
  <c r="DC122" i="4"/>
  <c r="DB122" i="4"/>
  <c r="DA122" i="4"/>
  <c r="CZ122" i="4"/>
  <c r="CY122" i="4"/>
  <c r="CX122" i="4"/>
  <c r="CW122" i="4"/>
  <c r="CV122" i="4"/>
  <c r="CU122" i="4"/>
  <c r="CS122" i="4"/>
  <c r="CR122" i="4"/>
  <c r="CQ122" i="4"/>
  <c r="BY122" i="4"/>
  <c r="BR122" i="4"/>
  <c r="BQ122" i="4"/>
  <c r="BN122" i="4"/>
  <c r="BM122" i="4"/>
  <c r="BL122" i="4"/>
  <c r="BK122" i="4"/>
  <c r="BJ122" i="4"/>
  <c r="BI122" i="4"/>
  <c r="BH122" i="4"/>
  <c r="BG122" i="4"/>
  <c r="BF122" i="4"/>
  <c r="BE122" i="4"/>
  <c r="BD122" i="4"/>
  <c r="BB122" i="4"/>
  <c r="BA122" i="4"/>
  <c r="AZ122" i="4"/>
  <c r="AH122" i="4"/>
  <c r="AC122" i="4" s="1"/>
  <c r="G122" i="4"/>
  <c r="CL121" i="4"/>
  <c r="DG121" i="4" s="1"/>
  <c r="DG138" i="4" s="1"/>
  <c r="CH121" i="4"/>
  <c r="CH138" i="4" s="1"/>
  <c r="AU121" i="4"/>
  <c r="AU128" i="4" s="1"/>
  <c r="AQ121" i="4"/>
  <c r="AQ128" i="4" s="1"/>
  <c r="T121" i="4"/>
  <c r="G121" i="4"/>
  <c r="DI120" i="4"/>
  <c r="DH120" i="4"/>
  <c r="DG120" i="4"/>
  <c r="DE120" i="4"/>
  <c r="DD120" i="4"/>
  <c r="DC120" i="4"/>
  <c r="DA120" i="4"/>
  <c r="CZ120" i="4"/>
  <c r="CY120" i="4"/>
  <c r="CX120" i="4"/>
  <c r="CW120" i="4"/>
  <c r="CV120" i="4"/>
  <c r="CU120" i="4"/>
  <c r="CT120" i="4"/>
  <c r="CS120" i="4"/>
  <c r="CR120" i="4"/>
  <c r="CQ120" i="4"/>
  <c r="CG120" i="4"/>
  <c r="BT120" i="4" s="1"/>
  <c r="BR120" i="4"/>
  <c r="BQ120" i="4"/>
  <c r="BP120" i="4"/>
  <c r="BN120" i="4"/>
  <c r="BM120" i="4"/>
  <c r="BL120" i="4"/>
  <c r="BJ120" i="4"/>
  <c r="BI120" i="4"/>
  <c r="BH120" i="4"/>
  <c r="BG120" i="4"/>
  <c r="BF120" i="4"/>
  <c r="BE120" i="4"/>
  <c r="BD120" i="4"/>
  <c r="BC120" i="4"/>
  <c r="BB120" i="4"/>
  <c r="BA120" i="4"/>
  <c r="AZ120" i="4"/>
  <c r="AP120" i="4"/>
  <c r="BK120" i="4" s="1"/>
  <c r="G120" i="4"/>
  <c r="DI119" i="4"/>
  <c r="DH119" i="4"/>
  <c r="DG119" i="4"/>
  <c r="DE119" i="4"/>
  <c r="DC119" i="4"/>
  <c r="DB119" i="4"/>
  <c r="DA119" i="4"/>
  <c r="CZ119" i="4"/>
  <c r="CY119" i="4"/>
  <c r="CX119" i="4"/>
  <c r="CW119" i="4"/>
  <c r="CV119" i="4"/>
  <c r="CU119" i="4"/>
  <c r="CT119" i="4"/>
  <c r="CS119" i="4"/>
  <c r="CQ119" i="4"/>
  <c r="BW119" i="4"/>
  <c r="BR119" i="4"/>
  <c r="BQ119" i="4"/>
  <c r="BN119" i="4"/>
  <c r="BL119" i="4"/>
  <c r="BK119" i="4"/>
  <c r="BJ119" i="4"/>
  <c r="BI119" i="4"/>
  <c r="BH119" i="4"/>
  <c r="BG119" i="4"/>
  <c r="BF119" i="4"/>
  <c r="BE119" i="4"/>
  <c r="BD119" i="4"/>
  <c r="BC119" i="4"/>
  <c r="BB119" i="4"/>
  <c r="AZ119" i="4"/>
  <c r="AF119" i="4"/>
  <c r="AC119" i="4" s="1"/>
  <c r="U119" i="4"/>
  <c r="U128" i="4" s="1"/>
  <c r="I119" i="4"/>
  <c r="G119" i="4" s="1"/>
  <c r="DH118" i="4"/>
  <c r="DG118" i="4"/>
  <c r="DE118" i="4"/>
  <c r="DD118" i="4"/>
  <c r="DC118" i="4"/>
  <c r="DB118" i="4"/>
  <c r="DA118" i="4"/>
  <c r="CZ118" i="4"/>
  <c r="CY118" i="4"/>
  <c r="CX118" i="4"/>
  <c r="CW118" i="4"/>
  <c r="CV118" i="4"/>
  <c r="CU118" i="4"/>
  <c r="CT118" i="4"/>
  <c r="CS118" i="4"/>
  <c r="CR118" i="4"/>
  <c r="CQ118" i="4"/>
  <c r="CN118" i="4"/>
  <c r="BT118" i="4" s="1"/>
  <c r="BQ118" i="4"/>
  <c r="BN118" i="4"/>
  <c r="BM118" i="4"/>
  <c r="BL118" i="4"/>
  <c r="BK118" i="4"/>
  <c r="BJ118" i="4"/>
  <c r="BI118" i="4"/>
  <c r="BH118" i="4"/>
  <c r="BG118" i="4"/>
  <c r="BF118" i="4"/>
  <c r="BE118" i="4"/>
  <c r="BD118" i="4"/>
  <c r="BC118" i="4"/>
  <c r="BB118" i="4"/>
  <c r="BA118" i="4"/>
  <c r="AZ118" i="4"/>
  <c r="AW118" i="4"/>
  <c r="AC118" i="4" s="1"/>
  <c r="Z118" i="4"/>
  <c r="DH117" i="4"/>
  <c r="DG117" i="4"/>
  <c r="DE117" i="4"/>
  <c r="DD117" i="4"/>
  <c r="DC117" i="4"/>
  <c r="DB117" i="4"/>
  <c r="DA117" i="4"/>
  <c r="CZ117" i="4"/>
  <c r="CY117" i="4"/>
  <c r="CX117" i="4"/>
  <c r="CW117" i="4"/>
  <c r="CV117" i="4"/>
  <c r="CU117" i="4"/>
  <c r="CT117" i="4"/>
  <c r="CS117" i="4"/>
  <c r="CR117" i="4"/>
  <c r="CQ117" i="4"/>
  <c r="BT117" i="4"/>
  <c r="BQ117" i="4"/>
  <c r="BN117" i="4"/>
  <c r="BM117" i="4"/>
  <c r="BL117" i="4"/>
  <c r="BK117" i="4"/>
  <c r="BJ117" i="4"/>
  <c r="BI117" i="4"/>
  <c r="BH117" i="4"/>
  <c r="BG117" i="4"/>
  <c r="BF117" i="4"/>
  <c r="BE117" i="4"/>
  <c r="BD117" i="4"/>
  <c r="BC117" i="4"/>
  <c r="BB117" i="4"/>
  <c r="BA117" i="4"/>
  <c r="AZ117" i="4"/>
  <c r="AC117" i="4"/>
  <c r="Z117" i="4"/>
  <c r="DH116" i="4"/>
  <c r="DG116" i="4"/>
  <c r="DE116" i="4"/>
  <c r="DD116" i="4"/>
  <c r="DC116" i="4"/>
  <c r="DB116" i="4"/>
  <c r="DA116" i="4"/>
  <c r="CZ116" i="4"/>
  <c r="CY116" i="4"/>
  <c r="CX116" i="4"/>
  <c r="CW116" i="4"/>
  <c r="CV116" i="4"/>
  <c r="CU116" i="4"/>
  <c r="CT116" i="4"/>
  <c r="CS116" i="4"/>
  <c r="CR116" i="4"/>
  <c r="CQ116" i="4"/>
  <c r="CN116" i="4"/>
  <c r="BT116" i="4" s="1"/>
  <c r="BQ116" i="4"/>
  <c r="BN116" i="4"/>
  <c r="BM116" i="4"/>
  <c r="BL116" i="4"/>
  <c r="BK116" i="4"/>
  <c r="BJ116" i="4"/>
  <c r="BI116" i="4"/>
  <c r="BH116" i="4"/>
  <c r="BG116" i="4"/>
  <c r="BF116" i="4"/>
  <c r="BE116" i="4"/>
  <c r="BD116" i="4"/>
  <c r="BC116" i="4"/>
  <c r="BB116" i="4"/>
  <c r="BA116" i="4"/>
  <c r="AZ116" i="4"/>
  <c r="AW116" i="4"/>
  <c r="AC116" i="4" s="1"/>
  <c r="Z116" i="4"/>
  <c r="DH115" i="4"/>
  <c r="DG115" i="4"/>
  <c r="DE115" i="4"/>
  <c r="DD115" i="4"/>
  <c r="DC115" i="4"/>
  <c r="DB115" i="4"/>
  <c r="DA115" i="4"/>
  <c r="CY115" i="4"/>
  <c r="CX115" i="4"/>
  <c r="CW115" i="4"/>
  <c r="CV115" i="4"/>
  <c r="CU115" i="4"/>
  <c r="CT115" i="4"/>
  <c r="CS115" i="4"/>
  <c r="CQ115" i="4"/>
  <c r="CN115" i="4"/>
  <c r="CE115" i="4"/>
  <c r="CE133" i="4" s="1"/>
  <c r="BW115" i="4"/>
  <c r="BQ115" i="4"/>
  <c r="BN115" i="4"/>
  <c r="BM115" i="4"/>
  <c r="BL115" i="4"/>
  <c r="BK115" i="4"/>
  <c r="BJ115" i="4"/>
  <c r="BI115" i="4"/>
  <c r="BH115" i="4"/>
  <c r="BG115" i="4"/>
  <c r="BF115" i="4"/>
  <c r="BE115" i="4"/>
  <c r="BD115" i="4"/>
  <c r="BC115" i="4"/>
  <c r="BB115" i="4"/>
  <c r="AZ115" i="4"/>
  <c r="AW115" i="4"/>
  <c r="AF115" i="4"/>
  <c r="Z115" i="4"/>
  <c r="DI114" i="4"/>
  <c r="DH114" i="4"/>
  <c r="DG114" i="4"/>
  <c r="DE114" i="4"/>
  <c r="DD114" i="4"/>
  <c r="DC114" i="4"/>
  <c r="DB114" i="4"/>
  <c r="DA114" i="4"/>
  <c r="CZ114" i="4"/>
  <c r="CY114" i="4"/>
  <c r="CX114" i="4"/>
  <c r="CW114" i="4"/>
  <c r="CV114" i="4"/>
  <c r="CU114" i="4"/>
  <c r="CT114" i="4"/>
  <c r="CS114" i="4"/>
  <c r="CQ114" i="4"/>
  <c r="BW114" i="4"/>
  <c r="BR114" i="4"/>
  <c r="BQ114" i="4"/>
  <c r="BN114" i="4"/>
  <c r="BM114" i="4"/>
  <c r="BL114" i="4"/>
  <c r="BK114" i="4"/>
  <c r="BJ114" i="4"/>
  <c r="BI114" i="4"/>
  <c r="BH114" i="4"/>
  <c r="BG114" i="4"/>
  <c r="BF114" i="4"/>
  <c r="BE114" i="4"/>
  <c r="BD114" i="4"/>
  <c r="BC114" i="4"/>
  <c r="BB114" i="4"/>
  <c r="AZ114" i="4"/>
  <c r="AF114" i="4"/>
  <c r="AC114" i="4" s="1"/>
  <c r="G114" i="4"/>
  <c r="DI113" i="4"/>
  <c r="DH113" i="4"/>
  <c r="DG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CQ113" i="4"/>
  <c r="BW113" i="4"/>
  <c r="BT113" i="4" s="1"/>
  <c r="BR113" i="4"/>
  <c r="BQ113" i="4"/>
  <c r="BN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AZ113" i="4"/>
  <c r="AF113" i="4"/>
  <c r="G113" i="4"/>
  <c r="DH112" i="4"/>
  <c r="DG112" i="4"/>
  <c r="DE112" i="4"/>
  <c r="DD112" i="4"/>
  <c r="DC112" i="4"/>
  <c r="DB112" i="4"/>
  <c r="DA112" i="4"/>
  <c r="CY112" i="4"/>
  <c r="CX112" i="4"/>
  <c r="CW112" i="4"/>
  <c r="CV112" i="4"/>
  <c r="CU112" i="4"/>
  <c r="CT112" i="4"/>
  <c r="CS112" i="4"/>
  <c r="CQ112" i="4"/>
  <c r="CN112" i="4"/>
  <c r="BW112" i="4"/>
  <c r="BQ112" i="4"/>
  <c r="BN112" i="4"/>
  <c r="BM112" i="4"/>
  <c r="BL112" i="4"/>
  <c r="BK112" i="4"/>
  <c r="BJ112" i="4"/>
  <c r="BH112" i="4"/>
  <c r="BG112" i="4"/>
  <c r="BF112" i="4"/>
  <c r="BE112" i="4"/>
  <c r="BD112" i="4"/>
  <c r="BC112" i="4"/>
  <c r="BB112" i="4"/>
  <c r="AZ112" i="4"/>
  <c r="AW112" i="4"/>
  <c r="AN112" i="4"/>
  <c r="AN133" i="4" s="1"/>
  <c r="AF112" i="4"/>
  <c r="BA112" i="4" s="1"/>
  <c r="Z112" i="4"/>
  <c r="Q112" i="4"/>
  <c r="DI111" i="4"/>
  <c r="DH111" i="4"/>
  <c r="DG111" i="4"/>
  <c r="DE111" i="4"/>
  <c r="DD111" i="4"/>
  <c r="DC111" i="4"/>
  <c r="DB111" i="4"/>
  <c r="DA111" i="4"/>
  <c r="CY111" i="4"/>
  <c r="CX111" i="4"/>
  <c r="CW111" i="4"/>
  <c r="CV111" i="4"/>
  <c r="CU111" i="4"/>
  <c r="CT111" i="4"/>
  <c r="CR111" i="4"/>
  <c r="CQ111" i="4"/>
  <c r="CE111" i="4"/>
  <c r="BX111" i="4"/>
  <c r="BR111" i="4"/>
  <c r="BQ111" i="4"/>
  <c r="BN111" i="4"/>
  <c r="BM111" i="4"/>
  <c r="BL111" i="4"/>
  <c r="BK111" i="4"/>
  <c r="BJ111" i="4"/>
  <c r="BH111" i="4"/>
  <c r="BG111" i="4"/>
  <c r="BF111" i="4"/>
  <c r="BE111" i="4"/>
  <c r="BD111" i="4"/>
  <c r="BC111" i="4"/>
  <c r="BA111" i="4"/>
  <c r="AZ111" i="4"/>
  <c r="AN111" i="4"/>
  <c r="AG111" i="4"/>
  <c r="BB111" i="4" s="1"/>
  <c r="Q111" i="4"/>
  <c r="DH110" i="4"/>
  <c r="DG110" i="4"/>
  <c r="DE110" i="4"/>
  <c r="DD110" i="4"/>
  <c r="DC110" i="4"/>
  <c r="DB110" i="4"/>
  <c r="DA110" i="4"/>
  <c r="CX110" i="4"/>
  <c r="CW110" i="4"/>
  <c r="CV110" i="4"/>
  <c r="CU110" i="4"/>
  <c r="CT110" i="4"/>
  <c r="CQ110" i="4"/>
  <c r="CN110" i="4"/>
  <c r="CE110" i="4"/>
  <c r="BX110" i="4"/>
  <c r="CS110" i="4" s="1"/>
  <c r="BW110" i="4"/>
  <c r="CR110" i="4" s="1"/>
  <c r="BQ110" i="4"/>
  <c r="BN110" i="4"/>
  <c r="BM110" i="4"/>
  <c r="BL110" i="4"/>
  <c r="BK110" i="4"/>
  <c r="BJ110" i="4"/>
  <c r="BG110" i="4"/>
  <c r="BF110" i="4"/>
  <c r="BE110" i="4"/>
  <c r="BD110" i="4"/>
  <c r="BC110" i="4"/>
  <c r="AZ110" i="4"/>
  <c r="AW110" i="4"/>
  <c r="AN110" i="4"/>
  <c r="AG110" i="4"/>
  <c r="AF110" i="4"/>
  <c r="Z110" i="4"/>
  <c r="DI110" i="4" s="1"/>
  <c r="Q110" i="4"/>
  <c r="P110" i="4"/>
  <c r="DH109" i="4"/>
  <c r="DG109" i="4"/>
  <c r="DE109" i="4"/>
  <c r="DD109" i="4"/>
  <c r="DC109" i="4"/>
  <c r="DB109" i="4"/>
  <c r="DA109" i="4"/>
  <c r="CY109" i="4"/>
  <c r="CU109" i="4"/>
  <c r="CT109" i="4"/>
  <c r="CQ109" i="4"/>
  <c r="BW109" i="4"/>
  <c r="BT109" i="4" s="1"/>
  <c r="BQ109" i="4"/>
  <c r="BN109" i="4"/>
  <c r="BM109" i="4"/>
  <c r="BL109" i="4"/>
  <c r="BK109" i="4"/>
  <c r="BJ109" i="4"/>
  <c r="BH109" i="4"/>
  <c r="BD109" i="4"/>
  <c r="BC109" i="4"/>
  <c r="AZ109" i="4"/>
  <c r="AF109" i="4"/>
  <c r="Z109" i="4"/>
  <c r="Q109" i="4"/>
  <c r="BI109" i="4" s="1"/>
  <c r="O109" i="4"/>
  <c r="BG109" i="4" s="1"/>
  <c r="N109" i="4"/>
  <c r="M109" i="4"/>
  <c r="BE109" i="4" s="1"/>
  <c r="J109" i="4"/>
  <c r="I109" i="4"/>
  <c r="DF108" i="4"/>
  <c r="CM108" i="4"/>
  <c r="CL108" i="4"/>
  <c r="CH108" i="4"/>
  <c r="CG108" i="4"/>
  <c r="CF108" i="4"/>
  <c r="CE108" i="4"/>
  <c r="CD108" i="4"/>
  <c r="CC108" i="4"/>
  <c r="CB108" i="4"/>
  <c r="BZ108" i="4"/>
  <c r="BY108" i="4"/>
  <c r="BW108" i="4"/>
  <c r="BU108" i="4"/>
  <c r="BO108" i="4"/>
  <c r="AV108" i="4"/>
  <c r="AU108" i="4"/>
  <c r="AT108" i="4"/>
  <c r="AQ108" i="4"/>
  <c r="AP108" i="4"/>
  <c r="AO108" i="4"/>
  <c r="AN108" i="4"/>
  <c r="AM108" i="4"/>
  <c r="AL108" i="4"/>
  <c r="AK108" i="4"/>
  <c r="AJ108" i="4"/>
  <c r="AI108" i="4"/>
  <c r="AG108" i="4"/>
  <c r="Y108" i="4"/>
  <c r="X108" i="4"/>
  <c r="W108" i="4"/>
  <c r="V108" i="4"/>
  <c r="T108" i="4"/>
  <c r="S108" i="4"/>
  <c r="R108" i="4"/>
  <c r="Q108" i="4"/>
  <c r="P108" i="4"/>
  <c r="O108" i="4"/>
  <c r="N108" i="4"/>
  <c r="M108" i="4"/>
  <c r="L108" i="4"/>
  <c r="K108" i="4"/>
  <c r="J108" i="4"/>
  <c r="H108" i="4"/>
  <c r="DI107" i="4"/>
  <c r="DH107" i="4"/>
  <c r="DG107" i="4"/>
  <c r="DE107" i="4"/>
  <c r="DC107" i="4"/>
  <c r="DB107" i="4"/>
  <c r="DA107" i="4"/>
  <c r="CZ107" i="4"/>
  <c r="CY107" i="4"/>
  <c r="CX107" i="4"/>
  <c r="CW107" i="4"/>
  <c r="CV107" i="4"/>
  <c r="CU107" i="4"/>
  <c r="CT107" i="4"/>
  <c r="CS107" i="4"/>
  <c r="CQ107" i="4"/>
  <c r="CI107" i="4"/>
  <c r="BR107" i="4"/>
  <c r="BQ107" i="4"/>
  <c r="BN107" i="4"/>
  <c r="BL107" i="4"/>
  <c r="BK107" i="4"/>
  <c r="BJ107" i="4"/>
  <c r="BI107" i="4"/>
  <c r="BH107" i="4"/>
  <c r="BG107" i="4"/>
  <c r="BF107" i="4"/>
  <c r="BE107" i="4"/>
  <c r="BD107" i="4"/>
  <c r="BC107" i="4"/>
  <c r="BB107" i="4"/>
  <c r="AZ107" i="4"/>
  <c r="AR107" i="4"/>
  <c r="U107" i="4"/>
  <c r="I107" i="4"/>
  <c r="DI106" i="4"/>
  <c r="DH106" i="4"/>
  <c r="DG106" i="4"/>
  <c r="DD106" i="4"/>
  <c r="DC106" i="4"/>
  <c r="DB106" i="4"/>
  <c r="DA106" i="4"/>
  <c r="CZ106" i="4"/>
  <c r="CY106" i="4"/>
  <c r="CX106" i="4"/>
  <c r="CW106" i="4"/>
  <c r="CV106" i="4"/>
  <c r="CU106" i="4"/>
  <c r="CT106" i="4"/>
  <c r="CS106" i="4"/>
  <c r="CR106" i="4"/>
  <c r="CQ106" i="4"/>
  <c r="CJ106" i="4"/>
  <c r="BT106" i="4" s="1"/>
  <c r="BR106" i="4"/>
  <c r="BQ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BA106" i="4"/>
  <c r="AZ106" i="4"/>
  <c r="AS106" i="4"/>
  <c r="BN106" i="4" s="1"/>
  <c r="G106" i="4"/>
  <c r="DI105" i="4"/>
  <c r="DH105" i="4"/>
  <c r="DG105" i="4"/>
  <c r="DD105" i="4"/>
  <c r="DC105" i="4"/>
  <c r="DB105" i="4"/>
  <c r="DA105" i="4"/>
  <c r="CZ105" i="4"/>
  <c r="CY105" i="4"/>
  <c r="CX105" i="4"/>
  <c r="CW105" i="4"/>
  <c r="CV105" i="4"/>
  <c r="CU105" i="4"/>
  <c r="CT105" i="4"/>
  <c r="CS105" i="4"/>
  <c r="CR105" i="4"/>
  <c r="CQ105" i="4"/>
  <c r="CJ105" i="4"/>
  <c r="BT105" i="4" s="1"/>
  <c r="BR105" i="4"/>
  <c r="BQ105" i="4"/>
  <c r="BM105" i="4"/>
  <c r="BL105" i="4"/>
  <c r="BK105" i="4"/>
  <c r="BJ105" i="4"/>
  <c r="BI105" i="4"/>
  <c r="BH105" i="4"/>
  <c r="BG105" i="4"/>
  <c r="BF105" i="4"/>
  <c r="BE105" i="4"/>
  <c r="BD105" i="4"/>
  <c r="BC105" i="4"/>
  <c r="BB105" i="4"/>
  <c r="BA105" i="4"/>
  <c r="AZ105" i="4"/>
  <c r="AS105" i="4"/>
  <c r="BN105" i="4" s="1"/>
  <c r="G105" i="4"/>
  <c r="DI104" i="4"/>
  <c r="DH104" i="4"/>
  <c r="DG104" i="4"/>
  <c r="DE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BV104" i="4"/>
  <c r="BT104" i="4" s="1"/>
  <c r="BR104" i="4"/>
  <c r="BQ104" i="4"/>
  <c r="BM104" i="4"/>
  <c r="BL104" i="4"/>
  <c r="BK104" i="4"/>
  <c r="BJ104" i="4"/>
  <c r="BI104" i="4"/>
  <c r="BH104" i="4"/>
  <c r="BG104" i="4"/>
  <c r="BF104" i="4"/>
  <c r="BE104" i="4"/>
  <c r="BD104" i="4"/>
  <c r="BB104" i="4"/>
  <c r="AS104" i="4"/>
  <c r="BN104" i="4" s="1"/>
  <c r="AH104" i="4"/>
  <c r="BC104" i="4" s="1"/>
  <c r="AF104" i="4"/>
  <c r="AE104" i="4"/>
  <c r="AZ104" i="4" s="1"/>
  <c r="G104" i="4"/>
  <c r="DH103" i="4"/>
  <c r="DG103" i="4"/>
  <c r="DD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Q103" i="4"/>
  <c r="CN103" i="4"/>
  <c r="CJ103" i="4"/>
  <c r="BQ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W103" i="4"/>
  <c r="AS103" i="4"/>
  <c r="BN103" i="4" s="1"/>
  <c r="Z103" i="4"/>
  <c r="DH102" i="4"/>
  <c r="DG102" i="4"/>
  <c r="DD102" i="4"/>
  <c r="DC102" i="4"/>
  <c r="DB102" i="4"/>
  <c r="DA102" i="4"/>
  <c r="CZ102" i="4"/>
  <c r="CY102" i="4"/>
  <c r="CX102" i="4"/>
  <c r="CW102" i="4"/>
  <c r="CV102" i="4"/>
  <c r="CU102" i="4"/>
  <c r="CT102" i="4"/>
  <c r="CS102" i="4"/>
  <c r="CR102" i="4"/>
  <c r="CQ102" i="4"/>
  <c r="CN102" i="4"/>
  <c r="CJ102" i="4" s="1"/>
  <c r="BT102" i="4" s="1"/>
  <c r="BQ102" i="4"/>
  <c r="BM102" i="4"/>
  <c r="BL102" i="4"/>
  <c r="BK102" i="4"/>
  <c r="BJ102" i="4"/>
  <c r="BI102" i="4"/>
  <c r="BH102" i="4"/>
  <c r="BG102" i="4"/>
  <c r="BF102" i="4"/>
  <c r="BE102" i="4"/>
  <c r="BD102" i="4"/>
  <c r="BC102" i="4"/>
  <c r="BB102" i="4"/>
  <c r="BA102" i="4"/>
  <c r="AZ102" i="4"/>
  <c r="AW102" i="4"/>
  <c r="AS102" i="4"/>
  <c r="Z102" i="4"/>
  <c r="DH101" i="4"/>
  <c r="DG101" i="4"/>
  <c r="DD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CQ101" i="4"/>
  <c r="CJ101" i="4"/>
  <c r="DE101" i="4" s="1"/>
  <c r="BT101" i="4"/>
  <c r="BR101" i="4"/>
  <c r="BQ101" i="4"/>
  <c r="BM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S101" i="4"/>
  <c r="BN101" i="4" s="1"/>
  <c r="Z101" i="4"/>
  <c r="G101" i="4" s="1"/>
  <c r="DI100" i="4"/>
  <c r="DH100" i="4"/>
  <c r="DG100" i="4"/>
  <c r="DD100" i="4"/>
  <c r="DC100" i="4"/>
  <c r="DB100" i="4"/>
  <c r="DA100" i="4"/>
  <c r="CZ100" i="4"/>
  <c r="CY100" i="4"/>
  <c r="CX100" i="4"/>
  <c r="CW100" i="4"/>
  <c r="CV100" i="4"/>
  <c r="CU100" i="4"/>
  <c r="CT100" i="4"/>
  <c r="CS100" i="4"/>
  <c r="CR100" i="4"/>
  <c r="CQ100" i="4"/>
  <c r="CJ100" i="4"/>
  <c r="DE100" i="4" s="1"/>
  <c r="BR100" i="4"/>
  <c r="BQ100" i="4"/>
  <c r="BP100" i="4"/>
  <c r="BP140" i="4" s="1"/>
  <c r="BM100" i="4"/>
  <c r="BL100" i="4"/>
  <c r="BK100" i="4"/>
  <c r="BJ100" i="4"/>
  <c r="BI100" i="4"/>
  <c r="BH100" i="4"/>
  <c r="BG100" i="4"/>
  <c r="BF100" i="4"/>
  <c r="BE100" i="4"/>
  <c r="BD100" i="4"/>
  <c r="BC100" i="4"/>
  <c r="BB100" i="4"/>
  <c r="BA100" i="4"/>
  <c r="AZ100" i="4"/>
  <c r="AS100" i="4"/>
  <c r="G100" i="4"/>
  <c r="DI99" i="4"/>
  <c r="DH99" i="4"/>
  <c r="DG99" i="4"/>
  <c r="DE99" i="4"/>
  <c r="DD99" i="4"/>
  <c r="DC99" i="4"/>
  <c r="DB99" i="4"/>
  <c r="DA99" i="4"/>
  <c r="CZ99" i="4"/>
  <c r="CY99" i="4"/>
  <c r="CX99" i="4"/>
  <c r="CW99" i="4"/>
  <c r="CV99" i="4"/>
  <c r="CU99" i="4"/>
  <c r="CT99" i="4"/>
  <c r="CS99" i="4"/>
  <c r="CR99" i="4"/>
  <c r="CQ99" i="4"/>
  <c r="BT99" i="4"/>
  <c r="BR99" i="4"/>
  <c r="BQ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C99" i="4"/>
  <c r="G99" i="4"/>
  <c r="AB99" i="4" s="1"/>
  <c r="AX99" i="4" s="1"/>
  <c r="DI98" i="4"/>
  <c r="DH98" i="4"/>
  <c r="DG98" i="4"/>
  <c r="DD98" i="4"/>
  <c r="DC98" i="4"/>
  <c r="DB98" i="4"/>
  <c r="DA98" i="4"/>
  <c r="CZ98" i="4"/>
  <c r="CY98" i="4"/>
  <c r="CX98" i="4"/>
  <c r="CW98" i="4"/>
  <c r="CV98" i="4"/>
  <c r="CU98" i="4"/>
  <c r="CT98" i="4"/>
  <c r="CS98" i="4"/>
  <c r="CR98" i="4"/>
  <c r="CQ98" i="4"/>
  <c r="CJ98" i="4"/>
  <c r="DE98" i="4" s="1"/>
  <c r="BR98" i="4"/>
  <c r="BQ98" i="4"/>
  <c r="BM98" i="4"/>
  <c r="BL98" i="4"/>
  <c r="BK98" i="4"/>
  <c r="BJ98" i="4"/>
  <c r="BI98" i="4"/>
  <c r="BH98" i="4"/>
  <c r="BG98" i="4"/>
  <c r="BF98" i="4"/>
  <c r="BE98" i="4"/>
  <c r="BD98" i="4"/>
  <c r="BC98" i="4"/>
  <c r="BB98" i="4"/>
  <c r="BA98" i="4"/>
  <c r="AZ98" i="4"/>
  <c r="AS98" i="4"/>
  <c r="G98" i="4"/>
  <c r="DI97" i="4"/>
  <c r="DH97" i="4"/>
  <c r="DG97" i="4"/>
  <c r="DD97" i="4"/>
  <c r="DC97" i="4"/>
  <c r="DB97" i="4"/>
  <c r="DA97" i="4"/>
  <c r="CZ97" i="4"/>
  <c r="CY97" i="4"/>
  <c r="CX97" i="4"/>
  <c r="CW97" i="4"/>
  <c r="CV97" i="4"/>
  <c r="CU97" i="4"/>
  <c r="CT97" i="4"/>
  <c r="CS97" i="4"/>
  <c r="CR97" i="4"/>
  <c r="CQ97" i="4"/>
  <c r="CJ97" i="4"/>
  <c r="DE97" i="4" s="1"/>
  <c r="BR97" i="4"/>
  <c r="BQ97" i="4"/>
  <c r="BM97" i="4"/>
  <c r="BL97" i="4"/>
  <c r="BK97" i="4"/>
  <c r="BJ97" i="4"/>
  <c r="BI97" i="4"/>
  <c r="BH97" i="4"/>
  <c r="BG97" i="4"/>
  <c r="BF97" i="4"/>
  <c r="BE97" i="4"/>
  <c r="BD97" i="4"/>
  <c r="BC97" i="4"/>
  <c r="BB97" i="4"/>
  <c r="BA97" i="4"/>
  <c r="AZ97" i="4"/>
  <c r="AS97" i="4"/>
  <c r="G97" i="4"/>
  <c r="DH96" i="4"/>
  <c r="DG96" i="4"/>
  <c r="DE96" i="4"/>
  <c r="DD96" i="4"/>
  <c r="DC96" i="4"/>
  <c r="DB96" i="4"/>
  <c r="DA96" i="4"/>
  <c r="CZ96" i="4"/>
  <c r="CY96" i="4"/>
  <c r="CX96" i="4"/>
  <c r="CW96" i="4"/>
  <c r="CV96" i="4"/>
  <c r="CU96" i="4"/>
  <c r="CT96" i="4"/>
  <c r="CS96" i="4"/>
  <c r="CR96" i="4"/>
  <c r="CQ96" i="4"/>
  <c r="CN96" i="4"/>
  <c r="BQ96" i="4"/>
  <c r="BM96" i="4"/>
  <c r="BL96" i="4"/>
  <c r="BK96" i="4"/>
  <c r="BJ96" i="4"/>
  <c r="BI96" i="4"/>
  <c r="BH96" i="4"/>
  <c r="BG96" i="4"/>
  <c r="BF96" i="4"/>
  <c r="BE96" i="4"/>
  <c r="BD96" i="4"/>
  <c r="BC96" i="4"/>
  <c r="BB96" i="4"/>
  <c r="BA96" i="4"/>
  <c r="AZ96" i="4"/>
  <c r="AW96" i="4"/>
  <c r="AS96" i="4"/>
  <c r="Z96" i="4"/>
  <c r="Z108" i="4" s="1"/>
  <c r="DI95" i="4"/>
  <c r="DH95" i="4"/>
  <c r="DG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CJ95" i="4"/>
  <c r="DE95" i="4" s="1"/>
  <c r="BR95" i="4"/>
  <c r="BQ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S95" i="4"/>
  <c r="BN95" i="4" s="1"/>
  <c r="G95" i="4"/>
  <c r="DI94" i="4"/>
  <c r="DH94" i="4"/>
  <c r="DG94" i="4"/>
  <c r="DD94" i="4"/>
  <c r="DC94" i="4"/>
  <c r="DB94" i="4"/>
  <c r="DA94" i="4"/>
  <c r="CZ94" i="4"/>
  <c r="CY94" i="4"/>
  <c r="CX94" i="4"/>
  <c r="CW94" i="4"/>
  <c r="CV94" i="4"/>
  <c r="CU94" i="4"/>
  <c r="CT94" i="4"/>
  <c r="CS94" i="4"/>
  <c r="CR94" i="4"/>
  <c r="CQ94" i="4"/>
  <c r="CJ94" i="4"/>
  <c r="DE94" i="4" s="1"/>
  <c r="BR94" i="4"/>
  <c r="BQ94" i="4"/>
  <c r="BM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S94" i="4"/>
  <c r="G94" i="4"/>
  <c r="DI93" i="4"/>
  <c r="DH93" i="4"/>
  <c r="DG93" i="4"/>
  <c r="DD93" i="4"/>
  <c r="DC93" i="4"/>
  <c r="DB93" i="4"/>
  <c r="DA93" i="4"/>
  <c r="CZ93" i="4"/>
  <c r="CY93" i="4"/>
  <c r="CX93" i="4"/>
  <c r="CW93" i="4"/>
  <c r="CV93" i="4"/>
  <c r="CU93" i="4"/>
  <c r="CT93" i="4"/>
  <c r="CS93" i="4"/>
  <c r="CR93" i="4"/>
  <c r="CQ93" i="4"/>
  <c r="CJ93" i="4"/>
  <c r="BR93" i="4"/>
  <c r="BQ93" i="4"/>
  <c r="BM93" i="4"/>
  <c r="BL93" i="4"/>
  <c r="BK93" i="4"/>
  <c r="BJ93" i="4"/>
  <c r="BI93" i="4"/>
  <c r="BH93" i="4"/>
  <c r="BG93" i="4"/>
  <c r="BF93" i="4"/>
  <c r="BE93" i="4"/>
  <c r="BD93" i="4"/>
  <c r="BC93" i="4"/>
  <c r="BB93" i="4"/>
  <c r="BA93" i="4"/>
  <c r="AZ93" i="4"/>
  <c r="AS93" i="4"/>
  <c r="BN93" i="4" s="1"/>
  <c r="G93" i="4"/>
  <c r="DF91" i="4"/>
  <c r="CM91" i="4"/>
  <c r="CL91" i="4"/>
  <c r="CJ91" i="4"/>
  <c r="CI91" i="4"/>
  <c r="CH91" i="4"/>
  <c r="CE91" i="4"/>
  <c r="CD91" i="4"/>
  <c r="CC91" i="4"/>
  <c r="CB91" i="4"/>
  <c r="CA91" i="4"/>
  <c r="BX91" i="4"/>
  <c r="BW91" i="4"/>
  <c r="BV91" i="4"/>
  <c r="BU91" i="4"/>
  <c r="BO91" i="4"/>
  <c r="AV91" i="4"/>
  <c r="AU91" i="4"/>
  <c r="AT91" i="4"/>
  <c r="AS91" i="4"/>
  <c r="AR91" i="4"/>
  <c r="AQ91" i="4"/>
  <c r="AN91" i="4"/>
  <c r="AM91" i="4"/>
  <c r="AL91" i="4"/>
  <c r="AK91" i="4"/>
  <c r="AJ91" i="4"/>
  <c r="AG91" i="4"/>
  <c r="AF91" i="4"/>
  <c r="AE91" i="4"/>
  <c r="Y91" i="4"/>
  <c r="X91" i="4"/>
  <c r="W91" i="4"/>
  <c r="V91" i="4"/>
  <c r="U91" i="4"/>
  <c r="T91" i="4"/>
  <c r="R91" i="4"/>
  <c r="Q91" i="4"/>
  <c r="P91" i="4"/>
  <c r="O91" i="4"/>
  <c r="N91" i="4"/>
  <c r="M91" i="4"/>
  <c r="J91" i="4"/>
  <c r="I91" i="4"/>
  <c r="H91" i="4"/>
  <c r="DH90" i="4"/>
  <c r="DG90" i="4"/>
  <c r="DE90" i="4"/>
  <c r="DD90" i="4"/>
  <c r="DC90" i="4"/>
  <c r="DB90" i="4"/>
  <c r="DA90" i="4"/>
  <c r="CZ90" i="4"/>
  <c r="CY90" i="4"/>
  <c r="CX90" i="4"/>
  <c r="CW90" i="4"/>
  <c r="CV90" i="4"/>
  <c r="CU90" i="4"/>
  <c r="CT90" i="4"/>
  <c r="CS90" i="4"/>
  <c r="CR90" i="4"/>
  <c r="CQ90" i="4"/>
  <c r="CN90" i="4"/>
  <c r="BT90" i="4" s="1"/>
  <c r="BQ90" i="4"/>
  <c r="BP90" i="4"/>
  <c r="BN90" i="4"/>
  <c r="BM90" i="4"/>
  <c r="BL90" i="4"/>
  <c r="BK90" i="4"/>
  <c r="BJ90" i="4"/>
  <c r="BI90" i="4"/>
  <c r="BH90" i="4"/>
  <c r="BG90" i="4"/>
  <c r="BF90" i="4"/>
  <c r="BE90" i="4"/>
  <c r="BD90" i="4"/>
  <c r="BC90" i="4"/>
  <c r="BB90" i="4"/>
  <c r="BA90" i="4"/>
  <c r="AZ90" i="4"/>
  <c r="AW90" i="4"/>
  <c r="AC90" i="4"/>
  <c r="Z90" i="4"/>
  <c r="DI89" i="4"/>
  <c r="DH89" i="4"/>
  <c r="DG89" i="4"/>
  <c r="DE89" i="4"/>
  <c r="DD89" i="4"/>
  <c r="DC89" i="4"/>
  <c r="DA89" i="4"/>
  <c r="CZ89" i="4"/>
  <c r="CY89" i="4"/>
  <c r="CX89" i="4"/>
  <c r="CW89" i="4"/>
  <c r="CV89" i="4"/>
  <c r="CU89" i="4"/>
  <c r="CS89" i="4"/>
  <c r="CR89" i="4"/>
  <c r="CQ89" i="4"/>
  <c r="CG89" i="4"/>
  <c r="DB89" i="4" s="1"/>
  <c r="BY89" i="4"/>
  <c r="BR89" i="4"/>
  <c r="BQ89" i="4"/>
  <c r="BP89" i="4"/>
  <c r="BN89" i="4"/>
  <c r="BM89" i="4"/>
  <c r="BL89" i="4"/>
  <c r="BJ89" i="4"/>
  <c r="BI89" i="4"/>
  <c r="BH89" i="4"/>
  <c r="BG89" i="4"/>
  <c r="BF89" i="4"/>
  <c r="BE89" i="4"/>
  <c r="BD89" i="4"/>
  <c r="BB89" i="4"/>
  <c r="BA89" i="4"/>
  <c r="AZ89" i="4"/>
  <c r="AP89" i="4"/>
  <c r="BK89" i="4" s="1"/>
  <c r="AH89" i="4"/>
  <c r="G89" i="4"/>
  <c r="DH88" i="4"/>
  <c r="DG88" i="4"/>
  <c r="DE88" i="4"/>
  <c r="DD88" i="4"/>
  <c r="DC88" i="4"/>
  <c r="DB88" i="4"/>
  <c r="DA88" i="4"/>
  <c r="CZ88" i="4"/>
  <c r="CY88" i="4"/>
  <c r="CX88" i="4"/>
  <c r="CW88" i="4"/>
  <c r="CV88" i="4"/>
  <c r="CU88" i="4"/>
  <c r="CS88" i="4"/>
  <c r="CR88" i="4"/>
  <c r="CQ88" i="4"/>
  <c r="BY88" i="4"/>
  <c r="CT88" i="4" s="1"/>
  <c r="BQ88" i="4"/>
  <c r="BN88" i="4"/>
  <c r="BM88" i="4"/>
  <c r="BL88" i="4"/>
  <c r="BK88" i="4"/>
  <c r="BJ88" i="4"/>
  <c r="BI88" i="4"/>
  <c r="BH88" i="4"/>
  <c r="BG88" i="4"/>
  <c r="BF88" i="4"/>
  <c r="BE88" i="4"/>
  <c r="BD88" i="4"/>
  <c r="BB88" i="4"/>
  <c r="BA88" i="4"/>
  <c r="AZ88" i="4"/>
  <c r="AH88" i="4"/>
  <c r="BC88" i="4" s="1"/>
  <c r="AC88" i="4"/>
  <c r="Z88" i="4"/>
  <c r="DI88" i="4" s="1"/>
  <c r="DI87" i="4"/>
  <c r="DH87" i="4"/>
  <c r="DG87" i="4"/>
  <c r="DE87" i="4"/>
  <c r="DD87" i="4"/>
  <c r="DC87" i="4"/>
  <c r="DB87" i="4"/>
  <c r="DA87" i="4"/>
  <c r="CZ87" i="4"/>
  <c r="CY87" i="4"/>
  <c r="CX87" i="4"/>
  <c r="CW87" i="4"/>
  <c r="CV87" i="4"/>
  <c r="CU87" i="4"/>
  <c r="CS87" i="4"/>
  <c r="CR87" i="4"/>
  <c r="CQ87" i="4"/>
  <c r="BY87" i="4"/>
  <c r="CT87" i="4" s="1"/>
  <c r="BR87" i="4"/>
  <c r="BQ87" i="4"/>
  <c r="BN87" i="4"/>
  <c r="BM87" i="4"/>
  <c r="BL87" i="4"/>
  <c r="BK87" i="4"/>
  <c r="BJ87" i="4"/>
  <c r="BI87" i="4"/>
  <c r="BH87" i="4"/>
  <c r="BG87" i="4"/>
  <c r="BF87" i="4"/>
  <c r="BE87" i="4"/>
  <c r="BD87" i="4"/>
  <c r="BB87" i="4"/>
  <c r="BA87" i="4"/>
  <c r="AZ87" i="4"/>
  <c r="AH87" i="4"/>
  <c r="G87" i="4"/>
  <c r="DI86" i="4"/>
  <c r="DH86" i="4"/>
  <c r="DG86" i="4"/>
  <c r="DE86" i="4"/>
  <c r="DD86" i="4"/>
  <c r="DC86" i="4"/>
  <c r="DB86" i="4"/>
  <c r="DA86" i="4"/>
  <c r="CZ86" i="4"/>
  <c r="CY86" i="4"/>
  <c r="CX86" i="4"/>
  <c r="CW86" i="4"/>
  <c r="CV86" i="4"/>
  <c r="CU86" i="4"/>
  <c r="CS86" i="4"/>
  <c r="CR86" i="4"/>
  <c r="CQ86" i="4"/>
  <c r="BY86" i="4"/>
  <c r="BR86" i="4"/>
  <c r="BQ86" i="4"/>
  <c r="BN86" i="4"/>
  <c r="BM86" i="4"/>
  <c r="BL86" i="4"/>
  <c r="BK86" i="4"/>
  <c r="BJ86" i="4"/>
  <c r="BI86" i="4"/>
  <c r="BH86" i="4"/>
  <c r="BG86" i="4"/>
  <c r="BF86" i="4"/>
  <c r="BE86" i="4"/>
  <c r="BD86" i="4"/>
  <c r="BB86" i="4"/>
  <c r="BA86" i="4"/>
  <c r="AZ86" i="4"/>
  <c r="AH86" i="4"/>
  <c r="AC86" i="4" s="1"/>
  <c r="G86" i="4"/>
  <c r="DI85" i="4"/>
  <c r="DH85" i="4"/>
  <c r="DG85" i="4"/>
  <c r="DE85" i="4"/>
  <c r="DD85" i="4"/>
  <c r="DC85" i="4"/>
  <c r="DB85" i="4"/>
  <c r="DA85" i="4"/>
  <c r="CZ85" i="4"/>
  <c r="CY85" i="4"/>
  <c r="CX85" i="4"/>
  <c r="CW85" i="4"/>
  <c r="CV85" i="4"/>
  <c r="CU85" i="4"/>
  <c r="CT85" i="4"/>
  <c r="CS85" i="4"/>
  <c r="CR85" i="4"/>
  <c r="CQ85" i="4"/>
  <c r="BT85" i="4"/>
  <c r="BR85" i="4"/>
  <c r="BQ85" i="4"/>
  <c r="BP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BA85" i="4"/>
  <c r="AZ85" i="4"/>
  <c r="AC85" i="4"/>
  <c r="G85" i="4"/>
  <c r="DI84" i="4"/>
  <c r="DH84" i="4"/>
  <c r="DG84" i="4"/>
  <c r="DE84" i="4"/>
  <c r="DD84" i="4"/>
  <c r="DC84" i="4"/>
  <c r="DB84" i="4"/>
  <c r="DA84" i="4"/>
  <c r="CZ84" i="4"/>
  <c r="CY84" i="4"/>
  <c r="CX84" i="4"/>
  <c r="CW84" i="4"/>
  <c r="CV84" i="4"/>
  <c r="CU84" i="4"/>
  <c r="CT84" i="4"/>
  <c r="CS84" i="4"/>
  <c r="CR84" i="4"/>
  <c r="CQ84" i="4"/>
  <c r="BT84" i="4"/>
  <c r="BR84" i="4"/>
  <c r="BQ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C84" i="4"/>
  <c r="G84" i="4"/>
  <c r="DI83" i="4"/>
  <c r="DH83" i="4"/>
  <c r="DG83" i="4"/>
  <c r="DE83" i="4"/>
  <c r="DD83" i="4"/>
  <c r="DC83" i="4"/>
  <c r="DA83" i="4"/>
  <c r="CZ83" i="4"/>
  <c r="CY83" i="4"/>
  <c r="CX83" i="4"/>
  <c r="CW83" i="4"/>
  <c r="CV83" i="4"/>
  <c r="CU83" i="4"/>
  <c r="CT83" i="4"/>
  <c r="CS83" i="4"/>
  <c r="CR83" i="4"/>
  <c r="CQ83" i="4"/>
  <c r="CG83" i="4"/>
  <c r="BR83" i="4"/>
  <c r="BQ83" i="4"/>
  <c r="BP83" i="4"/>
  <c r="BN83" i="4"/>
  <c r="BM83" i="4"/>
  <c r="BL83" i="4"/>
  <c r="BJ83" i="4"/>
  <c r="BI83" i="4"/>
  <c r="BH83" i="4"/>
  <c r="BG83" i="4"/>
  <c r="BF83" i="4"/>
  <c r="BE83" i="4"/>
  <c r="BD83" i="4"/>
  <c r="BB83" i="4"/>
  <c r="BA83" i="4"/>
  <c r="AZ83" i="4"/>
  <c r="AP83" i="4"/>
  <c r="AH83" i="4"/>
  <c r="G83" i="4"/>
  <c r="DI82" i="4"/>
  <c r="DH82" i="4"/>
  <c r="DG82" i="4"/>
  <c r="DE82" i="4"/>
  <c r="DD82" i="4"/>
  <c r="DC82" i="4"/>
  <c r="DA82" i="4"/>
  <c r="CZ82" i="4"/>
  <c r="CY82" i="4"/>
  <c r="CX82" i="4"/>
  <c r="CW82" i="4"/>
  <c r="CV82" i="4"/>
  <c r="CU82" i="4"/>
  <c r="CT82" i="4"/>
  <c r="CS82" i="4"/>
  <c r="CR82" i="4"/>
  <c r="CQ82" i="4"/>
  <c r="BT82" i="4"/>
  <c r="BR82" i="4"/>
  <c r="BQ82" i="4"/>
  <c r="BN82" i="4"/>
  <c r="BM82" i="4"/>
  <c r="BL82" i="4"/>
  <c r="BJ82" i="4"/>
  <c r="BI82" i="4"/>
  <c r="BH82" i="4"/>
  <c r="BG82" i="4"/>
  <c r="BF82" i="4"/>
  <c r="BE82" i="4"/>
  <c r="BD82" i="4"/>
  <c r="BC82" i="4"/>
  <c r="BB82" i="4"/>
  <c r="BA82" i="4"/>
  <c r="AZ82" i="4"/>
  <c r="AC82" i="4"/>
  <c r="S82" i="4"/>
  <c r="DB82" i="4" s="1"/>
  <c r="DI81" i="4"/>
  <c r="DH81" i="4"/>
  <c r="DG81" i="4"/>
  <c r="DE81" i="4"/>
  <c r="DD81" i="4"/>
  <c r="DC81" i="4"/>
  <c r="DB81" i="4"/>
  <c r="DA81" i="4"/>
  <c r="CZ81" i="4"/>
  <c r="CY81" i="4"/>
  <c r="CX81" i="4"/>
  <c r="CW81" i="4"/>
  <c r="CV81" i="4"/>
  <c r="CU81" i="4"/>
  <c r="CS81" i="4"/>
  <c r="CR81" i="4"/>
  <c r="CQ81" i="4"/>
  <c r="BY81" i="4"/>
  <c r="BT81" i="4" s="1"/>
  <c r="BR81" i="4"/>
  <c r="BQ81" i="4"/>
  <c r="BN81" i="4"/>
  <c r="BM81" i="4"/>
  <c r="BL81" i="4"/>
  <c r="BK81" i="4"/>
  <c r="BJ81" i="4"/>
  <c r="BI81" i="4"/>
  <c r="BH81" i="4"/>
  <c r="BG81" i="4"/>
  <c r="BF81" i="4"/>
  <c r="BE81" i="4"/>
  <c r="BD81" i="4"/>
  <c r="BB81" i="4"/>
  <c r="BA81" i="4"/>
  <c r="AZ81" i="4"/>
  <c r="AH81" i="4"/>
  <c r="AC81" i="4" s="1"/>
  <c r="G81" i="4"/>
  <c r="DI80" i="4"/>
  <c r="DH80" i="4"/>
  <c r="DG80" i="4"/>
  <c r="DE80" i="4"/>
  <c r="DD80" i="4"/>
  <c r="DC80" i="4"/>
  <c r="DB80" i="4"/>
  <c r="DA80" i="4"/>
  <c r="CZ80" i="4"/>
  <c r="CY80" i="4"/>
  <c r="CX80" i="4"/>
  <c r="CW80" i="4"/>
  <c r="CV80" i="4"/>
  <c r="CU80" i="4"/>
  <c r="CT80" i="4"/>
  <c r="CS80" i="4"/>
  <c r="CR80" i="4"/>
  <c r="CQ80" i="4"/>
  <c r="BT80" i="4"/>
  <c r="BQ80" i="4"/>
  <c r="BN80" i="4"/>
  <c r="BM80" i="4"/>
  <c r="BL80" i="4"/>
  <c r="BK80" i="4"/>
  <c r="BJ80" i="4"/>
  <c r="BI80" i="4"/>
  <c r="BH80" i="4"/>
  <c r="BG80" i="4"/>
  <c r="BF80" i="4"/>
  <c r="BE80" i="4"/>
  <c r="BD80" i="4"/>
  <c r="BB80" i="4"/>
  <c r="BA80" i="4"/>
  <c r="AZ80" i="4"/>
  <c r="AW80" i="4"/>
  <c r="AH80" i="4"/>
  <c r="BC80" i="4" s="1"/>
  <c r="G80" i="4"/>
  <c r="DI79" i="4"/>
  <c r="DH79" i="4"/>
  <c r="DG79" i="4"/>
  <c r="DE79" i="4"/>
  <c r="DD79" i="4"/>
  <c r="DC79" i="4"/>
  <c r="DB79" i="4"/>
  <c r="DA79" i="4"/>
  <c r="CZ79" i="4"/>
  <c r="CY79" i="4"/>
  <c r="CX79" i="4"/>
  <c r="CW79" i="4"/>
  <c r="CV79" i="4"/>
  <c r="CU79" i="4"/>
  <c r="CT79" i="4"/>
  <c r="CS79" i="4"/>
  <c r="CR79" i="4"/>
  <c r="CQ79" i="4"/>
  <c r="BT79" i="4"/>
  <c r="BR79" i="4"/>
  <c r="BQ79" i="4"/>
  <c r="BN79" i="4"/>
  <c r="BM79" i="4"/>
  <c r="BL79" i="4"/>
  <c r="BK79" i="4"/>
  <c r="BJ79" i="4"/>
  <c r="BI79" i="4"/>
  <c r="BH79" i="4"/>
  <c r="BG79" i="4"/>
  <c r="BF79" i="4"/>
  <c r="BE79" i="4"/>
  <c r="BD79" i="4"/>
  <c r="BB79" i="4"/>
  <c r="BA79" i="4"/>
  <c r="AZ79" i="4"/>
  <c r="AH79" i="4"/>
  <c r="BC79" i="4" s="1"/>
  <c r="G79" i="4"/>
  <c r="DI78" i="4"/>
  <c r="DH78" i="4"/>
  <c r="DG78" i="4"/>
  <c r="DE78" i="4"/>
  <c r="DD78" i="4"/>
  <c r="DC78" i="4"/>
  <c r="DB78" i="4"/>
  <c r="DA78" i="4"/>
  <c r="CZ78" i="4"/>
  <c r="CY78" i="4"/>
  <c r="CX78" i="4"/>
  <c r="CW78" i="4"/>
  <c r="CV78" i="4"/>
  <c r="CU78" i="4"/>
  <c r="CS78" i="4"/>
  <c r="CR78" i="4"/>
  <c r="CQ78" i="4"/>
  <c r="BY78" i="4"/>
  <c r="BT78" i="4" s="1"/>
  <c r="BR78" i="4"/>
  <c r="BQ78" i="4"/>
  <c r="BN78" i="4"/>
  <c r="BM78" i="4"/>
  <c r="BL78" i="4"/>
  <c r="BK78" i="4"/>
  <c r="BJ78" i="4"/>
  <c r="BI78" i="4"/>
  <c r="BH78" i="4"/>
  <c r="BG78" i="4"/>
  <c r="BF78" i="4"/>
  <c r="BE78" i="4"/>
  <c r="BD78" i="4"/>
  <c r="BB78" i="4"/>
  <c r="BA78" i="4"/>
  <c r="AZ78" i="4"/>
  <c r="AH78" i="4"/>
  <c r="BC78" i="4" s="1"/>
  <c r="G78" i="4"/>
  <c r="DI77" i="4"/>
  <c r="DE77" i="4"/>
  <c r="DD77" i="4"/>
  <c r="DC77" i="4"/>
  <c r="DB77" i="4"/>
  <c r="DA77" i="4"/>
  <c r="CZ77" i="4"/>
  <c r="CS77" i="4"/>
  <c r="CR77" i="4"/>
  <c r="CQ77" i="4"/>
  <c r="BY77" i="4"/>
  <c r="CT77" i="4" s="1"/>
  <c r="BR77" i="4"/>
  <c r="BQ77" i="4"/>
  <c r="BN77" i="4"/>
  <c r="BM77" i="4"/>
  <c r="BL77" i="4"/>
  <c r="BK77" i="4"/>
  <c r="BJ77" i="4"/>
  <c r="BI77" i="4"/>
  <c r="BB77" i="4"/>
  <c r="BA77" i="4"/>
  <c r="AZ77" i="4"/>
  <c r="AH77" i="4"/>
  <c r="G77" i="4"/>
  <c r="DI76" i="4"/>
  <c r="DE76" i="4"/>
  <c r="DD76" i="4"/>
  <c r="DC76" i="4"/>
  <c r="DB76" i="4"/>
  <c r="DA76" i="4"/>
  <c r="CZ76" i="4"/>
  <c r="CS76" i="4"/>
  <c r="CR76" i="4"/>
  <c r="CQ76" i="4"/>
  <c r="BT76" i="4"/>
  <c r="BR76" i="4"/>
  <c r="BQ76" i="4"/>
  <c r="BN76" i="4"/>
  <c r="BM76" i="4"/>
  <c r="BL76" i="4"/>
  <c r="BK76" i="4"/>
  <c r="BJ76" i="4"/>
  <c r="BI76" i="4"/>
  <c r="BB76" i="4"/>
  <c r="BA76" i="4"/>
  <c r="AZ76" i="4"/>
  <c r="AH76" i="4"/>
  <c r="AC76" i="4" s="1"/>
  <c r="K76" i="4"/>
  <c r="CT76" i="4" s="1"/>
  <c r="DI75" i="4"/>
  <c r="DE75" i="4"/>
  <c r="DD75" i="4"/>
  <c r="DC75" i="4"/>
  <c r="DB75" i="4"/>
  <c r="DA75" i="4"/>
  <c r="CZ75" i="4"/>
  <c r="CT75" i="4"/>
  <c r="CS75" i="4"/>
  <c r="CR75" i="4"/>
  <c r="CQ75" i="4"/>
  <c r="BT75" i="4"/>
  <c r="BR75" i="4"/>
  <c r="BQ75" i="4"/>
  <c r="BN75" i="4"/>
  <c r="BM75" i="4"/>
  <c r="BK75" i="4"/>
  <c r="BJ75" i="4"/>
  <c r="BI75" i="4"/>
  <c r="BC75" i="4"/>
  <c r="BB75" i="4"/>
  <c r="BA75" i="4"/>
  <c r="AZ75" i="4"/>
  <c r="AC75" i="4"/>
  <c r="G75" i="4"/>
  <c r="DI74" i="4"/>
  <c r="DE74" i="4"/>
  <c r="DD74" i="4"/>
  <c r="DC74" i="4"/>
  <c r="DB74" i="4"/>
  <c r="DA74" i="4"/>
  <c r="CZ74" i="4"/>
  <c r="CT74" i="4"/>
  <c r="CS74" i="4"/>
  <c r="CR74" i="4"/>
  <c r="CQ74" i="4"/>
  <c r="BT74" i="4"/>
  <c r="BR74" i="4"/>
  <c r="BQ74" i="4"/>
  <c r="BN74" i="4"/>
  <c r="BM74" i="4"/>
  <c r="BK74" i="4"/>
  <c r="BJ74" i="4"/>
  <c r="BI74" i="4"/>
  <c r="BC74" i="4"/>
  <c r="BB74" i="4"/>
  <c r="BA74" i="4"/>
  <c r="AZ74" i="4"/>
  <c r="AC74" i="4"/>
  <c r="G74" i="4"/>
  <c r="DH73" i="4"/>
  <c r="DG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R73" i="4"/>
  <c r="CQ73" i="4"/>
  <c r="CN73" i="4"/>
  <c r="BT73" i="4"/>
  <c r="BQ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W73" i="4"/>
  <c r="AC73" i="4" s="1"/>
  <c r="Z73" i="4"/>
  <c r="BR73" i="4" s="1"/>
  <c r="DI72" i="4"/>
  <c r="DH72" i="4"/>
  <c r="DG72" i="4"/>
  <c r="DE72" i="4"/>
  <c r="DD72" i="4"/>
  <c r="DC72" i="4"/>
  <c r="DB72" i="4"/>
  <c r="DA72" i="4"/>
  <c r="CZ72" i="4"/>
  <c r="CY72" i="4"/>
  <c r="CX72" i="4"/>
  <c r="CW72" i="4"/>
  <c r="CV72" i="4"/>
  <c r="CU72" i="4"/>
  <c r="CS72" i="4"/>
  <c r="CR72" i="4"/>
  <c r="CQ72" i="4"/>
  <c r="BY72" i="4"/>
  <c r="BT72" i="4" s="1"/>
  <c r="BR72" i="4"/>
  <c r="BQ72" i="4"/>
  <c r="BN72" i="4"/>
  <c r="BM72" i="4"/>
  <c r="BL72" i="4"/>
  <c r="BK72" i="4"/>
  <c r="BJ72" i="4"/>
  <c r="BI72" i="4"/>
  <c r="BH72" i="4"/>
  <c r="BG72" i="4"/>
  <c r="BF72" i="4"/>
  <c r="BE72" i="4"/>
  <c r="BD72" i="4"/>
  <c r="BB72" i="4"/>
  <c r="BA72" i="4"/>
  <c r="AZ72" i="4"/>
  <c r="AH72" i="4"/>
  <c r="G72" i="4"/>
  <c r="DI71" i="4"/>
  <c r="DH71" i="4"/>
  <c r="DG71" i="4"/>
  <c r="DE71" i="4"/>
  <c r="DD71" i="4"/>
  <c r="DC71" i="4"/>
  <c r="DB71" i="4"/>
  <c r="DA71" i="4"/>
  <c r="CZ71" i="4"/>
  <c r="CY71" i="4"/>
  <c r="CX71" i="4"/>
  <c r="CW71" i="4"/>
  <c r="CV71" i="4"/>
  <c r="CU71" i="4"/>
  <c r="CS71" i="4"/>
  <c r="CR71" i="4"/>
  <c r="CQ71" i="4"/>
  <c r="BT71" i="4"/>
  <c r="BR71" i="4"/>
  <c r="BQ71" i="4"/>
  <c r="BN71" i="4"/>
  <c r="BM71" i="4"/>
  <c r="BL71" i="4"/>
  <c r="BK71" i="4"/>
  <c r="BJ71" i="4"/>
  <c r="BI71" i="4"/>
  <c r="BH71" i="4"/>
  <c r="BG71" i="4"/>
  <c r="BF71" i="4"/>
  <c r="BE71" i="4"/>
  <c r="BD71" i="4"/>
  <c r="BB71" i="4"/>
  <c r="BA71" i="4"/>
  <c r="AZ71" i="4"/>
  <c r="AC71" i="4"/>
  <c r="K71" i="4"/>
  <c r="DI70" i="4"/>
  <c r="DH70" i="4"/>
  <c r="DG70" i="4"/>
  <c r="DE70" i="4"/>
  <c r="DD70" i="4"/>
  <c r="DC70" i="4"/>
  <c r="DB70" i="4"/>
  <c r="DA70" i="4"/>
  <c r="CZ70" i="4"/>
  <c r="CY70" i="4"/>
  <c r="CX70" i="4"/>
  <c r="CW70" i="4"/>
  <c r="CV70" i="4"/>
  <c r="CU70" i="4"/>
  <c r="CS70" i="4"/>
  <c r="CR70" i="4"/>
  <c r="CQ70" i="4"/>
  <c r="BY70" i="4"/>
  <c r="BR70" i="4"/>
  <c r="BQ70" i="4"/>
  <c r="BP70" i="4"/>
  <c r="BN70" i="4"/>
  <c r="BM70" i="4"/>
  <c r="BL70" i="4"/>
  <c r="BK70" i="4"/>
  <c r="BJ70" i="4"/>
  <c r="BI70" i="4"/>
  <c r="BH70" i="4"/>
  <c r="BG70" i="4"/>
  <c r="BF70" i="4"/>
  <c r="BE70" i="4"/>
  <c r="BD70" i="4"/>
  <c r="BB70" i="4"/>
  <c r="BA70" i="4"/>
  <c r="AZ70" i="4"/>
  <c r="AH70" i="4"/>
  <c r="G70" i="4"/>
  <c r="DI69" i="4"/>
  <c r="DH69" i="4"/>
  <c r="DG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CR69" i="4"/>
  <c r="CQ69" i="4"/>
  <c r="BT69" i="4"/>
  <c r="BR69" i="4"/>
  <c r="BQ69" i="4"/>
  <c r="BP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/>
  <c r="AC69" i="4"/>
  <c r="G69" i="4"/>
  <c r="DH68" i="4"/>
  <c r="DG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CQ68" i="4"/>
  <c r="CN68" i="4"/>
  <c r="BT68" i="4" s="1"/>
  <c r="BQ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W68" i="4"/>
  <c r="Z68" i="4"/>
  <c r="G68" i="4" s="1"/>
  <c r="DI67" i="4"/>
  <c r="DH67" i="4"/>
  <c r="DG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Q67" i="4"/>
  <c r="BT67" i="4"/>
  <c r="BR67" i="4"/>
  <c r="BQ67" i="4"/>
  <c r="BP67" i="4"/>
  <c r="BN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C67" i="4"/>
  <c r="G67" i="4"/>
  <c r="DH66" i="4"/>
  <c r="DG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S66" i="4"/>
  <c r="CR66" i="4"/>
  <c r="CQ66" i="4"/>
  <c r="CN66" i="4"/>
  <c r="DI66" i="4" s="1"/>
  <c r="BQ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Z66" i="4"/>
  <c r="AW66" i="4"/>
  <c r="AC66" i="4" s="1"/>
  <c r="G66" i="4"/>
  <c r="DH65" i="4"/>
  <c r="DG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Q65" i="4"/>
  <c r="CN65" i="4"/>
  <c r="BT65" i="4" s="1"/>
  <c r="BQ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W65" i="4"/>
  <c r="AC65" i="4" s="1"/>
  <c r="Z65" i="4"/>
  <c r="BR65" i="4" s="1"/>
  <c r="DI64" i="4"/>
  <c r="DH64" i="4"/>
  <c r="DG64" i="4"/>
  <c r="DE64" i="4"/>
  <c r="DD64" i="4"/>
  <c r="DC64" i="4"/>
  <c r="DB64" i="4"/>
  <c r="CZ64" i="4"/>
  <c r="CY64" i="4"/>
  <c r="CX64" i="4"/>
  <c r="CW64" i="4"/>
  <c r="CV64" i="4"/>
  <c r="CU64" i="4"/>
  <c r="CS64" i="4"/>
  <c r="CR64" i="4"/>
  <c r="CQ64" i="4"/>
  <c r="BY64" i="4"/>
  <c r="CF64" i="4" s="1"/>
  <c r="BT64" i="4" s="1"/>
  <c r="BR64" i="4"/>
  <c r="BQ64" i="4"/>
  <c r="BN64" i="4"/>
  <c r="BM64" i="4"/>
  <c r="BL64" i="4"/>
  <c r="BK64" i="4"/>
  <c r="BI64" i="4"/>
  <c r="BH64" i="4"/>
  <c r="BG64" i="4"/>
  <c r="BF64" i="4"/>
  <c r="BE64" i="4"/>
  <c r="BD64" i="4"/>
  <c r="BB64" i="4"/>
  <c r="BA64" i="4"/>
  <c r="AZ64" i="4"/>
  <c r="AO64" i="4"/>
  <c r="AH64" i="4"/>
  <c r="K64" i="4"/>
  <c r="G64" i="4" s="1"/>
  <c r="DI63" i="4"/>
  <c r="DH63" i="4"/>
  <c r="DG63" i="4"/>
  <c r="DE63" i="4"/>
  <c r="DD63" i="4"/>
  <c r="DC63" i="4"/>
  <c r="DB63" i="4"/>
  <c r="DA63" i="4"/>
  <c r="CZ63" i="4"/>
  <c r="CY63" i="4"/>
  <c r="CX63" i="4"/>
  <c r="CW63" i="4"/>
  <c r="CV63" i="4"/>
  <c r="CU63" i="4"/>
  <c r="CS63" i="4"/>
  <c r="CR63" i="4"/>
  <c r="CQ63" i="4"/>
  <c r="BY63" i="4"/>
  <c r="BT63" i="4" s="1"/>
  <c r="BR63" i="4"/>
  <c r="BQ63" i="4"/>
  <c r="BN63" i="4"/>
  <c r="BM63" i="4"/>
  <c r="BL63" i="4"/>
  <c r="BK63" i="4"/>
  <c r="BJ63" i="4"/>
  <c r="BI63" i="4"/>
  <c r="BH63" i="4"/>
  <c r="BG63" i="4"/>
  <c r="BF63" i="4"/>
  <c r="BE63" i="4"/>
  <c r="BD63" i="4"/>
  <c r="BB63" i="4"/>
  <c r="BA63" i="4"/>
  <c r="AZ63" i="4"/>
  <c r="AH63" i="4"/>
  <c r="K63" i="4"/>
  <c r="DI62" i="4"/>
  <c r="DH62" i="4"/>
  <c r="DG62" i="4"/>
  <c r="DE62" i="4"/>
  <c r="DD62" i="4"/>
  <c r="DC62" i="4"/>
  <c r="DA62" i="4"/>
  <c r="CZ62" i="4"/>
  <c r="CY62" i="4"/>
  <c r="CX62" i="4"/>
  <c r="CW62" i="4"/>
  <c r="CV62" i="4"/>
  <c r="CU62" i="4"/>
  <c r="CT62" i="4"/>
  <c r="CS62" i="4"/>
  <c r="CR62" i="4"/>
  <c r="CQ62" i="4"/>
  <c r="CG62" i="4"/>
  <c r="BR62" i="4"/>
  <c r="BQ62" i="4"/>
  <c r="BP62" i="4"/>
  <c r="BN62" i="4"/>
  <c r="BM62" i="4"/>
  <c r="BL62" i="4"/>
  <c r="BJ62" i="4"/>
  <c r="BI62" i="4"/>
  <c r="BH62" i="4"/>
  <c r="BG62" i="4"/>
  <c r="BF62" i="4"/>
  <c r="BE62" i="4"/>
  <c r="BD62" i="4"/>
  <c r="BC62" i="4"/>
  <c r="BB62" i="4"/>
  <c r="BA62" i="4"/>
  <c r="AZ62" i="4"/>
  <c r="AP62" i="4"/>
  <c r="BK62" i="4" s="1"/>
  <c r="G62" i="4"/>
  <c r="DH61" i="4"/>
  <c r="DG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S61" i="4"/>
  <c r="CR61" i="4"/>
  <c r="CQ61" i="4"/>
  <c r="CN61" i="4"/>
  <c r="BQ61" i="4"/>
  <c r="BN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BA61" i="4"/>
  <c r="AZ61" i="4"/>
  <c r="AW61" i="4"/>
  <c r="BR61" i="4" s="1"/>
  <c r="AC61" i="4"/>
  <c r="G61" i="4"/>
  <c r="DH60" i="4"/>
  <c r="DG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Q60" i="4"/>
  <c r="CN60" i="4"/>
  <c r="BT60" i="4" s="1"/>
  <c r="BQ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W60" i="4"/>
  <c r="AC60" i="4" s="1"/>
  <c r="Z60" i="4"/>
  <c r="DH59" i="4"/>
  <c r="DG59" i="4"/>
  <c r="DE59" i="4"/>
  <c r="DD59" i="4"/>
  <c r="DC59" i="4"/>
  <c r="DB59" i="4"/>
  <c r="DA59" i="4"/>
  <c r="CZ59" i="4"/>
  <c r="CY59" i="4"/>
  <c r="CX59" i="4"/>
  <c r="CW59" i="4"/>
  <c r="CV59" i="4"/>
  <c r="CT59" i="4"/>
  <c r="CS59" i="4"/>
  <c r="CR59" i="4"/>
  <c r="CQ59" i="4"/>
  <c r="BZ59" i="4"/>
  <c r="BQ59" i="4"/>
  <c r="BN59" i="4"/>
  <c r="BM59" i="4"/>
  <c r="BL59" i="4"/>
  <c r="BK59" i="4"/>
  <c r="BJ59" i="4"/>
  <c r="BI59" i="4"/>
  <c r="BH59" i="4"/>
  <c r="BG59" i="4"/>
  <c r="BF59" i="4"/>
  <c r="BE59" i="4"/>
  <c r="BC59" i="4"/>
  <c r="BB59" i="4"/>
  <c r="BA59" i="4"/>
  <c r="AZ59" i="4"/>
  <c r="AW59" i="4"/>
  <c r="AI59" i="4"/>
  <c r="AI91" i="4" s="1"/>
  <c r="Z59" i="4"/>
  <c r="L59" i="4"/>
  <c r="CL58" i="4"/>
  <c r="CK58" i="4"/>
  <c r="CK130" i="4" s="1"/>
  <c r="CJ58" i="4"/>
  <c r="CH58" i="4"/>
  <c r="CE58" i="4"/>
  <c r="CD58" i="4"/>
  <c r="CC58" i="4"/>
  <c r="CB58" i="4"/>
  <c r="CA58" i="4"/>
  <c r="BZ58" i="4"/>
  <c r="BY58" i="4"/>
  <c r="BX58" i="4"/>
  <c r="BV58" i="4"/>
  <c r="BU58" i="4"/>
  <c r="AU58" i="4"/>
  <c r="AT58" i="4"/>
  <c r="AS58" i="4"/>
  <c r="AQ58" i="4"/>
  <c r="AN58" i="4"/>
  <c r="AM58" i="4"/>
  <c r="AL58" i="4"/>
  <c r="AK58" i="4"/>
  <c r="AJ58" i="4"/>
  <c r="AH58" i="4"/>
  <c r="AG58" i="4"/>
  <c r="AE58" i="4"/>
  <c r="X58" i="4"/>
  <c r="W58" i="4"/>
  <c r="V58" i="4"/>
  <c r="T58" i="4"/>
  <c r="S58" i="4"/>
  <c r="Q58" i="4"/>
  <c r="P58" i="4"/>
  <c r="O58" i="4"/>
  <c r="N58" i="4"/>
  <c r="M58" i="4"/>
  <c r="K58" i="4"/>
  <c r="J58" i="4"/>
  <c r="H58" i="4"/>
  <c r="DH57" i="4"/>
  <c r="DG57" i="4"/>
  <c r="DE57" i="4"/>
  <c r="DD57" i="4"/>
  <c r="DC57" i="4"/>
  <c r="DB57" i="4"/>
  <c r="DA57" i="4"/>
  <c r="CZ57" i="4"/>
  <c r="CY57" i="4"/>
  <c r="CX57" i="4"/>
  <c r="CW57" i="4"/>
  <c r="CV57" i="4"/>
  <c r="CU57" i="4"/>
  <c r="CT57" i="4"/>
  <c r="CS57" i="4"/>
  <c r="CR57" i="4"/>
  <c r="CQ57" i="4"/>
  <c r="CN57" i="4"/>
  <c r="BQ57" i="4"/>
  <c r="BN57" i="4"/>
  <c r="BM57" i="4"/>
  <c r="BL57" i="4"/>
  <c r="BK57" i="4"/>
  <c r="BJ57" i="4"/>
  <c r="BI57" i="4"/>
  <c r="BH57" i="4"/>
  <c r="BG57" i="4"/>
  <c r="BF57" i="4"/>
  <c r="BE57" i="4"/>
  <c r="BD57" i="4"/>
  <c r="BC57" i="4"/>
  <c r="BB57" i="4"/>
  <c r="BA57" i="4"/>
  <c r="AZ57" i="4"/>
  <c r="AW57" i="4"/>
  <c r="Z57" i="4"/>
  <c r="G57" i="4"/>
  <c r="DI56" i="4"/>
  <c r="DH56" i="4"/>
  <c r="DG56" i="4"/>
  <c r="DE56" i="4"/>
  <c r="DC56" i="4"/>
  <c r="DB56" i="4"/>
  <c r="DA56" i="4"/>
  <c r="CZ56" i="4"/>
  <c r="CY56" i="4"/>
  <c r="CX56" i="4"/>
  <c r="CW56" i="4"/>
  <c r="CV56" i="4"/>
  <c r="CT56" i="4"/>
  <c r="CS56" i="4"/>
  <c r="CR56" i="4"/>
  <c r="CQ56" i="4"/>
  <c r="CI56" i="4"/>
  <c r="BT56" i="4" s="1"/>
  <c r="BR56" i="4"/>
  <c r="BQ56" i="4"/>
  <c r="BN56" i="4"/>
  <c r="BL56" i="4"/>
  <c r="BK56" i="4"/>
  <c r="BJ56" i="4"/>
  <c r="BI56" i="4"/>
  <c r="BH56" i="4"/>
  <c r="BG56" i="4"/>
  <c r="BF56" i="4"/>
  <c r="BE56" i="4"/>
  <c r="BC56" i="4"/>
  <c r="BB56" i="4"/>
  <c r="BA56" i="4"/>
  <c r="AZ56" i="4"/>
  <c r="AR56" i="4"/>
  <c r="BM56" i="4" s="1"/>
  <c r="AI56" i="4"/>
  <c r="L56" i="4"/>
  <c r="CU56" i="4" s="1"/>
  <c r="DI55" i="4"/>
  <c r="DH55" i="4"/>
  <c r="DG55" i="4"/>
  <c r="DE55" i="4"/>
  <c r="DD55" i="4"/>
  <c r="DC55" i="4"/>
  <c r="DB55" i="4"/>
  <c r="DA55" i="4"/>
  <c r="CZ55" i="4"/>
  <c r="CY55" i="4"/>
  <c r="CX55" i="4"/>
  <c r="CW55" i="4"/>
  <c r="CV55" i="4"/>
  <c r="CU55" i="4"/>
  <c r="CT55" i="4"/>
  <c r="CS55" i="4"/>
  <c r="CR55" i="4"/>
  <c r="CQ55" i="4"/>
  <c r="BT55" i="4"/>
  <c r="BR55" i="4"/>
  <c r="BQ55" i="4"/>
  <c r="BN55" i="4"/>
  <c r="BL55" i="4"/>
  <c r="BK55" i="4"/>
  <c r="BJ55" i="4"/>
  <c r="BI55" i="4"/>
  <c r="BH55" i="4"/>
  <c r="BG55" i="4"/>
  <c r="BF55" i="4"/>
  <c r="BE55" i="4"/>
  <c r="BD55" i="4"/>
  <c r="BC55" i="4"/>
  <c r="BB55" i="4"/>
  <c r="BA55" i="4"/>
  <c r="AZ55" i="4"/>
  <c r="AR55" i="4"/>
  <c r="AC55" i="4" s="1"/>
  <c r="G55" i="4"/>
  <c r="DI54" i="4"/>
  <c r="DH54" i="4"/>
  <c r="DG54" i="4"/>
  <c r="DE54" i="4"/>
  <c r="DC54" i="4"/>
  <c r="DB54" i="4"/>
  <c r="DA54" i="4"/>
  <c r="CZ54" i="4"/>
  <c r="CY54" i="4"/>
  <c r="CX54" i="4"/>
  <c r="CW54" i="4"/>
  <c r="CV54" i="4"/>
  <c r="CU54" i="4"/>
  <c r="CT54" i="4"/>
  <c r="CS54" i="4"/>
  <c r="CQ54" i="4"/>
  <c r="CI54" i="4"/>
  <c r="DD54" i="4" s="1"/>
  <c r="BW54" i="4"/>
  <c r="BR54" i="4"/>
  <c r="BQ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AZ54" i="4"/>
  <c r="AF54" i="4"/>
  <c r="AC54" i="4"/>
  <c r="I54" i="4"/>
  <c r="DI53" i="4"/>
  <c r="DH53" i="4"/>
  <c r="DG53" i="4"/>
  <c r="DE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CQ53" i="4"/>
  <c r="CI53" i="4"/>
  <c r="DD53" i="4" s="1"/>
  <c r="BR53" i="4"/>
  <c r="BQ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C53" i="4"/>
  <c r="G53" i="4"/>
  <c r="DH52" i="4"/>
  <c r="DG52" i="4"/>
  <c r="DE52" i="4"/>
  <c r="DD52" i="4"/>
  <c r="DC52" i="4"/>
  <c r="DB52" i="4"/>
  <c r="DA52" i="4"/>
  <c r="CZ52" i="4"/>
  <c r="CY52" i="4"/>
  <c r="CX52" i="4"/>
  <c r="CW52" i="4"/>
  <c r="CV52" i="4"/>
  <c r="CU52" i="4"/>
  <c r="CT52" i="4"/>
  <c r="CS52" i="4"/>
  <c r="CQ52" i="4"/>
  <c r="BW52" i="4"/>
  <c r="BT52" i="4" s="1"/>
  <c r="BQ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W52" i="4"/>
  <c r="Z52" i="4"/>
  <c r="DI52" i="4" s="1"/>
  <c r="G52" i="4"/>
  <c r="DH51" i="4"/>
  <c r="DG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Q51" i="4"/>
  <c r="CN51" i="4"/>
  <c r="BQ51" i="4"/>
  <c r="BN51" i="4"/>
  <c r="BM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W51" i="4"/>
  <c r="G51" i="4"/>
  <c r="DI50" i="4"/>
  <c r="DH50" i="4"/>
  <c r="DG50" i="4"/>
  <c r="DE50" i="4"/>
  <c r="DC50" i="4"/>
  <c r="DB50" i="4"/>
  <c r="DA50" i="4"/>
  <c r="CZ50" i="4"/>
  <c r="CY50" i="4"/>
  <c r="CX50" i="4"/>
  <c r="CW50" i="4"/>
  <c r="CV50" i="4"/>
  <c r="CU50" i="4"/>
  <c r="CT50" i="4"/>
  <c r="CS50" i="4"/>
  <c r="CQ50" i="4"/>
  <c r="CI50" i="4"/>
  <c r="BT50" i="4" s="1"/>
  <c r="BR50" i="4"/>
  <c r="BQ50" i="4"/>
  <c r="BN50" i="4"/>
  <c r="BL50" i="4"/>
  <c r="BK50" i="4"/>
  <c r="BJ50" i="4"/>
  <c r="BI50" i="4"/>
  <c r="BH50" i="4"/>
  <c r="BG50" i="4"/>
  <c r="BF50" i="4"/>
  <c r="BE50" i="4"/>
  <c r="BD50" i="4"/>
  <c r="BC50" i="4"/>
  <c r="BB50" i="4"/>
  <c r="AZ50" i="4"/>
  <c r="AR50" i="4"/>
  <c r="AF50" i="4"/>
  <c r="AC50" i="4"/>
  <c r="U50" i="4"/>
  <c r="I50" i="4"/>
  <c r="G50" i="4" s="1"/>
  <c r="DI49" i="4"/>
  <c r="DH49" i="4"/>
  <c r="DG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S49" i="4"/>
  <c r="CQ49" i="4"/>
  <c r="BW49" i="4"/>
  <c r="BT49" i="4" s="1"/>
  <c r="BR49" i="4"/>
  <c r="BQ49" i="4"/>
  <c r="BN49" i="4"/>
  <c r="BM49" i="4"/>
  <c r="BK49" i="4"/>
  <c r="BJ49" i="4"/>
  <c r="BI49" i="4"/>
  <c r="BH49" i="4"/>
  <c r="BG49" i="4"/>
  <c r="BF49" i="4"/>
  <c r="BE49" i="4"/>
  <c r="BD49" i="4"/>
  <c r="BC49" i="4"/>
  <c r="BB49" i="4"/>
  <c r="AZ49" i="4"/>
  <c r="AF49" i="4"/>
  <c r="G49" i="4"/>
  <c r="DI48" i="4"/>
  <c r="DG48" i="4"/>
  <c r="DE48" i="4"/>
  <c r="DD48" i="4"/>
  <c r="DC48" i="4"/>
  <c r="DB48" i="4"/>
  <c r="DA48" i="4"/>
  <c r="CZ48" i="4"/>
  <c r="CY48" i="4"/>
  <c r="CX48" i="4"/>
  <c r="CW48" i="4"/>
  <c r="CV48" i="4"/>
  <c r="CU48" i="4"/>
  <c r="CT48" i="4"/>
  <c r="CS48" i="4"/>
  <c r="CQ48" i="4"/>
  <c r="CM48" i="4"/>
  <c r="DH48" i="4" s="1"/>
  <c r="BW48" i="4"/>
  <c r="BR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AZ48" i="4"/>
  <c r="AV48" i="4"/>
  <c r="BQ48" i="4" s="1"/>
  <c r="AF48" i="4"/>
  <c r="G48" i="4"/>
  <c r="DI47" i="4"/>
  <c r="DH47" i="4"/>
  <c r="DG47" i="4"/>
  <c r="DE47" i="4"/>
  <c r="DC47" i="4"/>
  <c r="DB47" i="4"/>
  <c r="DA47" i="4"/>
  <c r="CZ47" i="4"/>
  <c r="CY47" i="4"/>
  <c r="CX47" i="4"/>
  <c r="CW47" i="4"/>
  <c r="CV47" i="4"/>
  <c r="CU47" i="4"/>
  <c r="CT47" i="4"/>
  <c r="CS47" i="4"/>
  <c r="CR47" i="4"/>
  <c r="CQ47" i="4"/>
  <c r="CI47" i="4"/>
  <c r="DD47" i="4" s="1"/>
  <c r="BQ47" i="4"/>
  <c r="BN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R47" i="4"/>
  <c r="Z47" i="4"/>
  <c r="BR47" i="4" s="1"/>
  <c r="G47" i="4"/>
  <c r="DI46" i="4"/>
  <c r="DH46" i="4"/>
  <c r="DG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S46" i="4"/>
  <c r="CR46" i="4"/>
  <c r="CQ46" i="4"/>
  <c r="BT46" i="4"/>
  <c r="BR46" i="4"/>
  <c r="BQ46" i="4"/>
  <c r="BN46" i="4"/>
  <c r="BM46" i="4"/>
  <c r="BK46" i="4"/>
  <c r="BJ46" i="4"/>
  <c r="BI46" i="4"/>
  <c r="BH46" i="4"/>
  <c r="BG46" i="4"/>
  <c r="BF46" i="4"/>
  <c r="BE46" i="4"/>
  <c r="BD46" i="4"/>
  <c r="BC46" i="4"/>
  <c r="BB46" i="4"/>
  <c r="BA46" i="4"/>
  <c r="AZ46" i="4"/>
  <c r="AC46" i="4"/>
  <c r="G46" i="4"/>
  <c r="DI45" i="4"/>
  <c r="DH45" i="4"/>
  <c r="DG45" i="4"/>
  <c r="DE45" i="4"/>
  <c r="DC45" i="4"/>
  <c r="DB45" i="4"/>
  <c r="DA45" i="4"/>
  <c r="CZ45" i="4"/>
  <c r="CY45" i="4"/>
  <c r="CX45" i="4"/>
  <c r="CW45" i="4"/>
  <c r="CV45" i="4"/>
  <c r="CU45" i="4"/>
  <c r="CT45" i="4"/>
  <c r="CS45" i="4"/>
  <c r="CR45" i="4"/>
  <c r="CQ45" i="4"/>
  <c r="CI45" i="4"/>
  <c r="BT45" i="4" s="1"/>
  <c r="BR45" i="4"/>
  <c r="BQ45" i="4"/>
  <c r="BN45" i="4"/>
  <c r="BL45" i="4"/>
  <c r="BK45" i="4"/>
  <c r="BJ45" i="4"/>
  <c r="BI45" i="4"/>
  <c r="BH45" i="4"/>
  <c r="BG45" i="4"/>
  <c r="BF45" i="4"/>
  <c r="BE45" i="4"/>
  <c r="BD45" i="4"/>
  <c r="BC45" i="4"/>
  <c r="BB45" i="4"/>
  <c r="BA45" i="4"/>
  <c r="AZ45" i="4"/>
  <c r="AR45" i="4"/>
  <c r="BM45" i="4" s="1"/>
  <c r="AC45" i="4"/>
  <c r="G45" i="4"/>
  <c r="DI44" i="4"/>
  <c r="DH44" i="4"/>
  <c r="DG44" i="4"/>
  <c r="DE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Q44" i="4"/>
  <c r="CI44" i="4"/>
  <c r="BR44" i="4"/>
  <c r="BQ44" i="4"/>
  <c r="BP44" i="4"/>
  <c r="BN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R44" i="4"/>
  <c r="AC44" i="4" s="1"/>
  <c r="G44" i="4"/>
  <c r="DI43" i="4"/>
  <c r="DH43" i="4"/>
  <c r="DG43" i="4"/>
  <c r="DE43" i="4"/>
  <c r="DC43" i="4"/>
  <c r="DB43" i="4"/>
  <c r="DA43" i="4"/>
  <c r="CZ43" i="4"/>
  <c r="CY43" i="4"/>
  <c r="CX43" i="4"/>
  <c r="CW43" i="4"/>
  <c r="CV43" i="4"/>
  <c r="CU43" i="4"/>
  <c r="CT43" i="4"/>
  <c r="CS43" i="4"/>
  <c r="CR43" i="4"/>
  <c r="CQ43" i="4"/>
  <c r="CI43" i="4"/>
  <c r="BT43" i="4" s="1"/>
  <c r="BR43" i="4"/>
  <c r="BQ43" i="4"/>
  <c r="BN43" i="4"/>
  <c r="BK43" i="4"/>
  <c r="BJ43" i="4"/>
  <c r="BI43" i="4"/>
  <c r="BH43" i="4"/>
  <c r="BG43" i="4"/>
  <c r="BF43" i="4"/>
  <c r="BE43" i="4"/>
  <c r="BD43" i="4"/>
  <c r="BC43" i="4"/>
  <c r="BB43" i="4"/>
  <c r="BA43" i="4"/>
  <c r="AZ43" i="4"/>
  <c r="AR43" i="4"/>
  <c r="AC43" i="4" s="1"/>
  <c r="U43" i="4"/>
  <c r="G43" i="4" s="1"/>
  <c r="DI42" i="4"/>
  <c r="DH42" i="4"/>
  <c r="DG42" i="4"/>
  <c r="DE42" i="4"/>
  <c r="DC42" i="4"/>
  <c r="DB42" i="4"/>
  <c r="DA42" i="4"/>
  <c r="CZ42" i="4"/>
  <c r="CY42" i="4"/>
  <c r="CX42" i="4"/>
  <c r="CW42" i="4"/>
  <c r="CV42" i="4"/>
  <c r="CU42" i="4"/>
  <c r="CT42" i="4"/>
  <c r="CS42" i="4"/>
  <c r="CR42" i="4"/>
  <c r="CQ42" i="4"/>
  <c r="CI42" i="4"/>
  <c r="BT42" i="4" s="1"/>
  <c r="BR42" i="4"/>
  <c r="BQ42" i="4"/>
  <c r="BP42" i="4"/>
  <c r="BN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R42" i="4"/>
  <c r="U42" i="4"/>
  <c r="G42" i="4" s="1"/>
  <c r="DI41" i="4"/>
  <c r="DH41" i="4"/>
  <c r="DG41" i="4"/>
  <c r="DE41" i="4"/>
  <c r="DD41" i="4"/>
  <c r="DC41" i="4"/>
  <c r="DB41" i="4"/>
  <c r="CZ41" i="4"/>
  <c r="CY41" i="4"/>
  <c r="CX41" i="4"/>
  <c r="CW41" i="4"/>
  <c r="CV41" i="4"/>
  <c r="CU41" i="4"/>
  <c r="CT41" i="4"/>
  <c r="CS41" i="4"/>
  <c r="CR41" i="4"/>
  <c r="CQ41" i="4"/>
  <c r="CF41" i="4"/>
  <c r="CF58" i="4" s="1"/>
  <c r="BR41" i="4"/>
  <c r="BQ41" i="4"/>
  <c r="BP41" i="4"/>
  <c r="BN41" i="4"/>
  <c r="BM41" i="4"/>
  <c r="BL41" i="4"/>
  <c r="BK41" i="4"/>
  <c r="BI41" i="4"/>
  <c r="BH41" i="4"/>
  <c r="BG41" i="4"/>
  <c r="BF41" i="4"/>
  <c r="BE41" i="4"/>
  <c r="BD41" i="4"/>
  <c r="BC41" i="4"/>
  <c r="BB41" i="4"/>
  <c r="BA41" i="4"/>
  <c r="AZ41" i="4"/>
  <c r="AO41" i="4"/>
  <c r="AC41" i="4" s="1"/>
  <c r="R41" i="4"/>
  <c r="R135" i="4" s="1"/>
  <c r="G41" i="4"/>
  <c r="DH40" i="4"/>
  <c r="DG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CQ40" i="4"/>
  <c r="BT40" i="4"/>
  <c r="BQ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C40" i="4"/>
  <c r="Z40" i="4"/>
  <c r="G40" i="4" s="1"/>
  <c r="DI39" i="4"/>
  <c r="DG39" i="4"/>
  <c r="DE39" i="4"/>
  <c r="DD39" i="4"/>
  <c r="DC39" i="4"/>
  <c r="DA39" i="4"/>
  <c r="CZ39" i="4"/>
  <c r="CY39" i="4"/>
  <c r="CX39" i="4"/>
  <c r="CW39" i="4"/>
  <c r="CV39" i="4"/>
  <c r="CU39" i="4"/>
  <c r="CT39" i="4"/>
  <c r="CS39" i="4"/>
  <c r="CR39" i="4"/>
  <c r="CQ39" i="4"/>
  <c r="CM39" i="4"/>
  <c r="CG39" i="4"/>
  <c r="BT39" i="4" s="1"/>
  <c r="BR39" i="4"/>
  <c r="BN39" i="4"/>
  <c r="BM39" i="4"/>
  <c r="BL39" i="4"/>
  <c r="BJ39" i="4"/>
  <c r="BI39" i="4"/>
  <c r="BH39" i="4"/>
  <c r="BG39" i="4"/>
  <c r="BF39" i="4"/>
  <c r="BE39" i="4"/>
  <c r="BD39" i="4"/>
  <c r="BC39" i="4"/>
  <c r="BB39" i="4"/>
  <c r="BA39" i="4"/>
  <c r="AZ39" i="4"/>
  <c r="AV39" i="4"/>
  <c r="AP39" i="4"/>
  <c r="BK39" i="4" s="1"/>
  <c r="Y39" i="4"/>
  <c r="Y58" i="4" s="1"/>
  <c r="DH38" i="4"/>
  <c r="DG38" i="4"/>
  <c r="DE38" i="4"/>
  <c r="DC38" i="4"/>
  <c r="DA38" i="4"/>
  <c r="CZ38" i="4"/>
  <c r="CY38" i="4"/>
  <c r="CX38" i="4"/>
  <c r="CW38" i="4"/>
  <c r="CV38" i="4"/>
  <c r="CU38" i="4"/>
  <c r="CT38" i="4"/>
  <c r="CS38" i="4"/>
  <c r="CR38" i="4"/>
  <c r="CQ38" i="4"/>
  <c r="CN38" i="4"/>
  <c r="CG38" i="4"/>
  <c r="BQ38" i="4"/>
  <c r="BN38" i="4"/>
  <c r="BL38" i="4"/>
  <c r="BJ38" i="4"/>
  <c r="BI38" i="4"/>
  <c r="BH38" i="4"/>
  <c r="BG38" i="4"/>
  <c r="BF38" i="4"/>
  <c r="BE38" i="4"/>
  <c r="BD38" i="4"/>
  <c r="BC38" i="4"/>
  <c r="BB38" i="4"/>
  <c r="BA38" i="4"/>
  <c r="AZ38" i="4"/>
  <c r="AW38" i="4"/>
  <c r="AR38" i="4"/>
  <c r="BM38" i="4" s="1"/>
  <c r="AP38" i="4"/>
  <c r="Z38" i="4"/>
  <c r="DI37" i="4"/>
  <c r="DH37" i="4"/>
  <c r="DG37" i="4"/>
  <c r="DE37" i="4"/>
  <c r="DD37" i="4"/>
  <c r="DC37" i="4"/>
  <c r="DA37" i="4"/>
  <c r="CZ37" i="4"/>
  <c r="CY37" i="4"/>
  <c r="CX37" i="4"/>
  <c r="CW37" i="4"/>
  <c r="CV37" i="4"/>
  <c r="CU37" i="4"/>
  <c r="CT37" i="4"/>
  <c r="CS37" i="4"/>
  <c r="CR37" i="4"/>
  <c r="CQ37" i="4"/>
  <c r="CG37" i="4"/>
  <c r="BR37" i="4"/>
  <c r="BQ37" i="4"/>
  <c r="BN37" i="4"/>
  <c r="BM37" i="4"/>
  <c r="BL37" i="4"/>
  <c r="BJ37" i="4"/>
  <c r="BI37" i="4"/>
  <c r="BH37" i="4"/>
  <c r="BG37" i="4"/>
  <c r="BF37" i="4"/>
  <c r="BE37" i="4"/>
  <c r="BD37" i="4"/>
  <c r="BC37" i="4"/>
  <c r="BB37" i="4"/>
  <c r="BA37" i="4"/>
  <c r="AZ37" i="4"/>
  <c r="AP37" i="4"/>
  <c r="AC37" i="4" s="1"/>
  <c r="G37" i="4"/>
  <c r="AB37" i="4" s="1"/>
  <c r="AX37" i="4" s="1"/>
  <c r="DI36" i="4"/>
  <c r="DH36" i="4"/>
  <c r="DG36" i="4"/>
  <c r="DE36" i="4"/>
  <c r="DC36" i="4"/>
  <c r="DB36" i="4"/>
  <c r="DA36" i="4"/>
  <c r="CZ36" i="4"/>
  <c r="CY36" i="4"/>
  <c r="CX36" i="4"/>
  <c r="CW36" i="4"/>
  <c r="CV36" i="4"/>
  <c r="CU36" i="4"/>
  <c r="CT36" i="4"/>
  <c r="CS36" i="4"/>
  <c r="CR36" i="4"/>
  <c r="CQ36" i="4"/>
  <c r="CI36" i="4"/>
  <c r="BT36" i="4" s="1"/>
  <c r="BS36" i="4" s="1"/>
  <c r="CO36" i="4" s="1"/>
  <c r="BR36" i="4"/>
  <c r="BQ36" i="4"/>
  <c r="BP36" i="4"/>
  <c r="BN36" i="4"/>
  <c r="BL36" i="4"/>
  <c r="BK36" i="4"/>
  <c r="BJ36" i="4"/>
  <c r="BI36" i="4"/>
  <c r="BH36" i="4"/>
  <c r="BG36" i="4"/>
  <c r="BF36" i="4"/>
  <c r="BE36" i="4"/>
  <c r="BD36" i="4"/>
  <c r="BC36" i="4"/>
  <c r="BB36" i="4"/>
  <c r="BA36" i="4"/>
  <c r="AZ36" i="4"/>
  <c r="AR36" i="4"/>
  <c r="AC36" i="4" s="1"/>
  <c r="G36" i="4"/>
  <c r="DI35" i="4"/>
  <c r="DH35" i="4"/>
  <c r="DG35" i="4"/>
  <c r="DE35" i="4"/>
  <c r="DC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I35" i="4"/>
  <c r="DD35" i="4" s="1"/>
  <c r="BR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C35" i="4"/>
  <c r="G35" i="4"/>
  <c r="DI34" i="4"/>
  <c r="DH34" i="4"/>
  <c r="DG34" i="4"/>
  <c r="DE34" i="4"/>
  <c r="DC34" i="4"/>
  <c r="DB34" i="4"/>
  <c r="DA34" i="4"/>
  <c r="CZ34" i="4"/>
  <c r="CY34" i="4"/>
  <c r="CX34" i="4"/>
  <c r="CW34" i="4"/>
  <c r="CV34" i="4"/>
  <c r="CU34" i="4"/>
  <c r="CT34" i="4"/>
  <c r="CS34" i="4"/>
  <c r="CR34" i="4"/>
  <c r="CQ34" i="4"/>
  <c r="CI34" i="4"/>
  <c r="DD34" i="4" s="1"/>
  <c r="BR34" i="4"/>
  <c r="BN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R34" i="4"/>
  <c r="BM34" i="4" s="1"/>
  <c r="G34" i="4"/>
  <c r="DI33" i="4"/>
  <c r="DH33" i="4"/>
  <c r="DG33" i="4"/>
  <c r="DE33" i="4"/>
  <c r="DC33" i="4"/>
  <c r="DB33" i="4"/>
  <c r="DA33" i="4"/>
  <c r="CZ33" i="4"/>
  <c r="CY33" i="4"/>
  <c r="CX33" i="4"/>
  <c r="CW33" i="4"/>
  <c r="CV33" i="4"/>
  <c r="CU33" i="4"/>
  <c r="CT33" i="4"/>
  <c r="CS33" i="4"/>
  <c r="CR33" i="4"/>
  <c r="CQ33" i="4"/>
  <c r="CI33" i="4"/>
  <c r="DD33" i="4" s="1"/>
  <c r="BR33" i="4"/>
  <c r="BN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R33" i="4"/>
  <c r="G33" i="4"/>
  <c r="DI32" i="4"/>
  <c r="DH32" i="4"/>
  <c r="DG32" i="4"/>
  <c r="DF32" i="4"/>
  <c r="DE32" i="4"/>
  <c r="DC32" i="4"/>
  <c r="DB32" i="4"/>
  <c r="DA32" i="4"/>
  <c r="CZ32" i="4"/>
  <c r="CY32" i="4"/>
  <c r="CX32" i="4"/>
  <c r="CW32" i="4"/>
  <c r="CV32" i="4"/>
  <c r="CU32" i="4"/>
  <c r="CT32" i="4"/>
  <c r="CS32" i="4"/>
  <c r="CR32" i="4"/>
  <c r="CQ32" i="4"/>
  <c r="CI32" i="4"/>
  <c r="DD32" i="4" s="1"/>
  <c r="BT32" i="4"/>
  <c r="BR32" i="4"/>
  <c r="BO32" i="4"/>
  <c r="BO135" i="4" s="1"/>
  <c r="BN32" i="4"/>
  <c r="BK32" i="4"/>
  <c r="BJ32" i="4"/>
  <c r="BI32" i="4"/>
  <c r="BH32" i="4"/>
  <c r="BG32" i="4"/>
  <c r="BF32" i="4"/>
  <c r="BE32" i="4"/>
  <c r="BD32" i="4"/>
  <c r="BC32" i="4"/>
  <c r="BB32" i="4"/>
  <c r="BA32" i="4"/>
  <c r="AZ32" i="4"/>
  <c r="AR32" i="4"/>
  <c r="G32" i="4"/>
  <c r="DH31" i="4"/>
  <c r="DG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S31" i="4"/>
  <c r="CR31" i="4"/>
  <c r="CQ31" i="4"/>
  <c r="CN31" i="4"/>
  <c r="DI31" i="4" s="1"/>
  <c r="BT31" i="4"/>
  <c r="BN31" i="4"/>
  <c r="BM31" i="4"/>
  <c r="BK31" i="4"/>
  <c r="BJ31" i="4"/>
  <c r="BI31" i="4"/>
  <c r="BH31" i="4"/>
  <c r="BG31" i="4"/>
  <c r="BF31" i="4"/>
  <c r="BE31" i="4"/>
  <c r="BD31" i="4"/>
  <c r="BC31" i="4"/>
  <c r="BB31" i="4"/>
  <c r="BA31" i="4"/>
  <c r="AZ31" i="4"/>
  <c r="AW31" i="4"/>
  <c r="BR31" i="4" s="1"/>
  <c r="AC31" i="4"/>
  <c r="G31" i="4"/>
  <c r="DH30" i="4"/>
  <c r="DG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S30" i="4"/>
  <c r="CR30" i="4"/>
  <c r="CQ30" i="4"/>
  <c r="CN30" i="4"/>
  <c r="BT30" i="4"/>
  <c r="BN30" i="4"/>
  <c r="BM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W30" i="4"/>
  <c r="AC30" i="4"/>
  <c r="Z30" i="4"/>
  <c r="DI29" i="4"/>
  <c r="DH29" i="4"/>
  <c r="DG29" i="4"/>
  <c r="DE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CQ29" i="4"/>
  <c r="CI29" i="4"/>
  <c r="BR29" i="4"/>
  <c r="BN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R29" i="4"/>
  <c r="G29" i="4"/>
  <c r="DI28" i="4"/>
  <c r="DH28" i="4"/>
  <c r="DG28" i="4"/>
  <c r="DE28" i="4"/>
  <c r="DC28" i="4"/>
  <c r="DB28" i="4"/>
  <c r="DA28" i="4"/>
  <c r="CZ28" i="4"/>
  <c r="CY28" i="4"/>
  <c r="CX28" i="4"/>
  <c r="CW28" i="4"/>
  <c r="CV28" i="4"/>
  <c r="CU28" i="4"/>
  <c r="CT28" i="4"/>
  <c r="CS28" i="4"/>
  <c r="CR28" i="4"/>
  <c r="CQ28" i="4"/>
  <c r="CI28" i="4"/>
  <c r="DD28" i="4" s="1"/>
  <c r="BR28" i="4"/>
  <c r="BN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R28" i="4"/>
  <c r="G28" i="4"/>
  <c r="DI27" i="4"/>
  <c r="DH27" i="4"/>
  <c r="DG27" i="4"/>
  <c r="DE27" i="4"/>
  <c r="DC27" i="4"/>
  <c r="DB27" i="4"/>
  <c r="DA27" i="4"/>
  <c r="CZ27" i="4"/>
  <c r="CY27" i="4"/>
  <c r="CX27" i="4"/>
  <c r="CW27" i="4"/>
  <c r="CV27" i="4"/>
  <c r="CU27" i="4"/>
  <c r="CT27" i="4"/>
  <c r="CS27" i="4"/>
  <c r="CR27" i="4"/>
  <c r="CQ27" i="4"/>
  <c r="CI27" i="4"/>
  <c r="BT27" i="4" s="1"/>
  <c r="BR27" i="4"/>
  <c r="BN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R27" i="4"/>
  <c r="U27" i="4"/>
  <c r="DI26" i="4"/>
  <c r="DH26" i="4"/>
  <c r="DG26" i="4"/>
  <c r="DE26" i="4"/>
  <c r="DC26" i="4"/>
  <c r="DB26" i="4"/>
  <c r="DA26" i="4"/>
  <c r="CZ26" i="4"/>
  <c r="CY26" i="4"/>
  <c r="CX26" i="4"/>
  <c r="CW26" i="4"/>
  <c r="CV26" i="4"/>
  <c r="CU26" i="4"/>
  <c r="CT26" i="4"/>
  <c r="CS26" i="4"/>
  <c r="CR26" i="4"/>
  <c r="CQ26" i="4"/>
  <c r="BT26" i="4"/>
  <c r="BR26" i="4"/>
  <c r="BN26" i="4"/>
  <c r="BL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C26" i="4"/>
  <c r="U26" i="4"/>
  <c r="DI25" i="4"/>
  <c r="DH25" i="4"/>
  <c r="DG25" i="4"/>
  <c r="DE25" i="4"/>
  <c r="DC25" i="4"/>
  <c r="DB25" i="4"/>
  <c r="DA25" i="4"/>
  <c r="CZ25" i="4"/>
  <c r="CY25" i="4"/>
  <c r="CX25" i="4"/>
  <c r="CW25" i="4"/>
  <c r="CV25" i="4"/>
  <c r="CU25" i="4"/>
  <c r="CT25" i="4"/>
  <c r="CS25" i="4"/>
  <c r="CR25" i="4"/>
  <c r="CQ25" i="4"/>
  <c r="CI25" i="4"/>
  <c r="DD25" i="4" s="1"/>
  <c r="BR25" i="4"/>
  <c r="BN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R25" i="4"/>
  <c r="BM25" i="4" s="1"/>
  <c r="G25" i="4"/>
  <c r="DI24" i="4"/>
  <c r="DH24" i="4"/>
  <c r="DG24" i="4"/>
  <c r="DE24" i="4"/>
  <c r="DC24" i="4"/>
  <c r="DB24" i="4"/>
  <c r="DA24" i="4"/>
  <c r="CZ24" i="4"/>
  <c r="CY24" i="4"/>
  <c r="CX24" i="4"/>
  <c r="CW24" i="4"/>
  <c r="CV24" i="4"/>
  <c r="CU24" i="4"/>
  <c r="CT24" i="4"/>
  <c r="CS24" i="4"/>
  <c r="CR24" i="4"/>
  <c r="CQ24" i="4"/>
  <c r="CI24" i="4"/>
  <c r="BT24" i="4" s="1"/>
  <c r="BR24" i="4"/>
  <c r="BN24" i="4"/>
  <c r="BL24" i="4"/>
  <c r="BK24" i="4"/>
  <c r="BJ24" i="4"/>
  <c r="BI24" i="4"/>
  <c r="BH24" i="4"/>
  <c r="BG24" i="4"/>
  <c r="BF24" i="4"/>
  <c r="BE24" i="4"/>
  <c r="BD24" i="4"/>
  <c r="BC24" i="4"/>
  <c r="BB24" i="4"/>
  <c r="BA24" i="4"/>
  <c r="AZ24" i="4"/>
  <c r="AR24" i="4"/>
  <c r="AC24" i="4"/>
  <c r="G24" i="4"/>
  <c r="AB24" i="4" s="1"/>
  <c r="AX24" i="4" s="1"/>
  <c r="DI23" i="4"/>
  <c r="DH23" i="4"/>
  <c r="DG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Q23" i="4"/>
  <c r="BW23" i="4"/>
  <c r="CR23" i="4" s="1"/>
  <c r="BT23" i="4"/>
  <c r="BR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AZ23" i="4"/>
  <c r="AF23" i="4"/>
  <c r="BA23" i="4" s="1"/>
  <c r="G23" i="4"/>
  <c r="DI22" i="4"/>
  <c r="DH22" i="4"/>
  <c r="DG22" i="4"/>
  <c r="DE22" i="4"/>
  <c r="DD22" i="4"/>
  <c r="DC22" i="4"/>
  <c r="DB22" i="4"/>
  <c r="DA22" i="4"/>
  <c r="CZ22" i="4"/>
  <c r="CY22" i="4"/>
  <c r="CX22" i="4"/>
  <c r="CW22" i="4"/>
  <c r="CV22" i="4"/>
  <c r="CU22" i="4"/>
  <c r="CT22" i="4"/>
  <c r="CS22" i="4"/>
  <c r="CQ22" i="4"/>
  <c r="BW22" i="4"/>
  <c r="CR22" i="4" s="1"/>
  <c r="BR22" i="4"/>
  <c r="BN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AZ22" i="4"/>
  <c r="AF22" i="4"/>
  <c r="BA22" i="4" s="1"/>
  <c r="G22" i="4"/>
  <c r="DI21" i="4"/>
  <c r="DH21" i="4"/>
  <c r="DG21" i="4"/>
  <c r="DE21" i="4"/>
  <c r="DD21" i="4"/>
  <c r="DC21" i="4"/>
  <c r="DB21" i="4"/>
  <c r="DA21" i="4"/>
  <c r="CZ21" i="4"/>
  <c r="CY21" i="4"/>
  <c r="CX21" i="4"/>
  <c r="CW21" i="4"/>
  <c r="CV21" i="4"/>
  <c r="CU21" i="4"/>
  <c r="CT21" i="4"/>
  <c r="CS21" i="4"/>
  <c r="CQ21" i="4"/>
  <c r="BW21" i="4"/>
  <c r="CR21" i="4" s="1"/>
  <c r="BR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AZ21" i="4"/>
  <c r="AF21" i="4"/>
  <c r="BA21" i="4" s="1"/>
  <c r="G21" i="4"/>
  <c r="DF20" i="4"/>
  <c r="CM20" i="4"/>
  <c r="CL20" i="4"/>
  <c r="CJ20" i="4"/>
  <c r="CI20" i="4"/>
  <c r="CF20" i="4"/>
  <c r="CE20" i="4"/>
  <c r="CD20" i="4"/>
  <c r="CC20" i="4"/>
  <c r="CB20" i="4"/>
  <c r="CA20" i="4"/>
  <c r="BX20" i="4"/>
  <c r="BV20" i="4"/>
  <c r="BU20" i="4"/>
  <c r="AV20" i="4"/>
  <c r="AU20" i="4"/>
  <c r="AT20" i="4"/>
  <c r="AS20" i="4"/>
  <c r="AR20" i="4"/>
  <c r="AO20" i="4"/>
  <c r="AN20" i="4"/>
  <c r="AM20" i="4"/>
  <c r="AL20" i="4"/>
  <c r="AK20" i="4"/>
  <c r="AJ20" i="4"/>
  <c r="AG20" i="4"/>
  <c r="AE20" i="4"/>
  <c r="Y20" i="4"/>
  <c r="X20" i="4"/>
  <c r="V20" i="4"/>
  <c r="U20" i="4"/>
  <c r="T20" i="4"/>
  <c r="S20" i="4"/>
  <c r="R20" i="4"/>
  <c r="Q20" i="4"/>
  <c r="P20" i="4"/>
  <c r="O20" i="4"/>
  <c r="N20" i="4"/>
  <c r="M20" i="4"/>
  <c r="L20" i="4"/>
  <c r="J20" i="4"/>
  <c r="H20" i="4"/>
  <c r="DI19" i="4"/>
  <c r="DH19" i="4"/>
  <c r="DG19" i="4"/>
  <c r="DE19" i="4"/>
  <c r="DD19" i="4"/>
  <c r="DC19" i="4"/>
  <c r="DB19" i="4"/>
  <c r="DA19" i="4"/>
  <c r="CZ19" i="4"/>
  <c r="CY19" i="4"/>
  <c r="CX19" i="4"/>
  <c r="CW19" i="4"/>
  <c r="CV19" i="4"/>
  <c r="CU19" i="4"/>
  <c r="CS19" i="4"/>
  <c r="CR19" i="4"/>
  <c r="CQ19" i="4"/>
  <c r="BY19" i="4"/>
  <c r="CT19" i="4" s="1"/>
  <c r="BR19" i="4"/>
  <c r="BQ19" i="4"/>
  <c r="BN19" i="4"/>
  <c r="BM19" i="4"/>
  <c r="BL19" i="4"/>
  <c r="BK19" i="4"/>
  <c r="BJ19" i="4"/>
  <c r="BI19" i="4"/>
  <c r="BH19" i="4"/>
  <c r="BG19" i="4"/>
  <c r="BF19" i="4"/>
  <c r="BE19" i="4"/>
  <c r="BD19" i="4"/>
  <c r="BB19" i="4"/>
  <c r="BA19" i="4"/>
  <c r="AZ19" i="4"/>
  <c r="AH19" i="4"/>
  <c r="AC19" i="4" s="1"/>
  <c r="G19" i="4"/>
  <c r="AB19" i="4" s="1"/>
  <c r="AX19" i="4" s="1"/>
  <c r="DI18" i="4"/>
  <c r="DH18" i="4"/>
  <c r="DG18" i="4"/>
  <c r="DE18" i="4"/>
  <c r="DD18" i="4"/>
  <c r="DC18" i="4"/>
  <c r="DB18" i="4"/>
  <c r="DA18" i="4"/>
  <c r="CZ18" i="4"/>
  <c r="CY18" i="4"/>
  <c r="CX18" i="4"/>
  <c r="CW18" i="4"/>
  <c r="CV18" i="4"/>
  <c r="CU18" i="4"/>
  <c r="CS18" i="4"/>
  <c r="CR18" i="4"/>
  <c r="CQ18" i="4"/>
  <c r="BY18" i="4"/>
  <c r="BR18" i="4"/>
  <c r="BQ18" i="4"/>
  <c r="BN18" i="4"/>
  <c r="BM18" i="4"/>
  <c r="BL18" i="4"/>
  <c r="BK18" i="4"/>
  <c r="BJ18" i="4"/>
  <c r="BI18" i="4"/>
  <c r="BH18" i="4"/>
  <c r="BG18" i="4"/>
  <c r="BF18" i="4"/>
  <c r="BE18" i="4"/>
  <c r="BD18" i="4"/>
  <c r="BB18" i="4"/>
  <c r="BA18" i="4"/>
  <c r="AZ18" i="4"/>
  <c r="AH18" i="4"/>
  <c r="AC18" i="4" s="1"/>
  <c r="G18" i="4"/>
  <c r="DI17" i="4"/>
  <c r="DH17" i="4"/>
  <c r="DG17" i="4"/>
  <c r="DE17" i="4"/>
  <c r="DD17" i="4"/>
  <c r="DC17" i="4"/>
  <c r="DB17" i="4"/>
  <c r="DA17" i="4"/>
  <c r="CZ17" i="4"/>
  <c r="CY17" i="4"/>
  <c r="CX17" i="4"/>
  <c r="CW17" i="4"/>
  <c r="CV17" i="4"/>
  <c r="CU17" i="4"/>
  <c r="CS17" i="4"/>
  <c r="CR17" i="4"/>
  <c r="CQ17" i="4"/>
  <c r="BY17" i="4"/>
  <c r="BT17" i="4" s="1"/>
  <c r="BR17" i="4"/>
  <c r="BQ17" i="4"/>
  <c r="BP17" i="4"/>
  <c r="BN17" i="4"/>
  <c r="BM17" i="4"/>
  <c r="BL17" i="4"/>
  <c r="BK17" i="4"/>
  <c r="BJ17" i="4"/>
  <c r="BI17" i="4"/>
  <c r="BH17" i="4"/>
  <c r="BG17" i="4"/>
  <c r="BF17" i="4"/>
  <c r="BE17" i="4"/>
  <c r="BD17" i="4"/>
  <c r="BB17" i="4"/>
  <c r="BA17" i="4"/>
  <c r="AZ17" i="4"/>
  <c r="AH17" i="4"/>
  <c r="AC17" i="4" s="1"/>
  <c r="K17" i="4"/>
  <c r="G17" i="4"/>
  <c r="DH16" i="4"/>
  <c r="DG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CQ16" i="4"/>
  <c r="BT16" i="4"/>
  <c r="BQ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C16" i="4"/>
  <c r="Z16" i="4"/>
  <c r="G16" i="4" s="1"/>
  <c r="DI15" i="4"/>
  <c r="DH15" i="4"/>
  <c r="DG15" i="4"/>
  <c r="DE15" i="4"/>
  <c r="DD15" i="4"/>
  <c r="DC15" i="4"/>
  <c r="DA15" i="4"/>
  <c r="CZ15" i="4"/>
  <c r="CY15" i="4"/>
  <c r="CX15" i="4"/>
  <c r="CW15" i="4"/>
  <c r="CV15" i="4"/>
  <c r="CU15" i="4"/>
  <c r="CS15" i="4"/>
  <c r="CR15" i="4"/>
  <c r="CQ15" i="4"/>
  <c r="BY15" i="4"/>
  <c r="BR15" i="4"/>
  <c r="BQ15" i="4"/>
  <c r="BN15" i="4"/>
  <c r="BM15" i="4"/>
  <c r="BL15" i="4"/>
  <c r="BJ15" i="4"/>
  <c r="BI15" i="4"/>
  <c r="BH15" i="4"/>
  <c r="BG15" i="4"/>
  <c r="BF15" i="4"/>
  <c r="BE15" i="4"/>
  <c r="BD15" i="4"/>
  <c r="BB15" i="4"/>
  <c r="BA15" i="4"/>
  <c r="AZ15" i="4"/>
  <c r="AP15" i="4"/>
  <c r="AP136" i="4" s="1"/>
  <c r="AH15" i="4"/>
  <c r="BC15" i="4" s="1"/>
  <c r="G15" i="4"/>
  <c r="DI14" i="4"/>
  <c r="DH14" i="4"/>
  <c r="DG14" i="4"/>
  <c r="DE14" i="4"/>
  <c r="DD14" i="4"/>
  <c r="DC14" i="4"/>
  <c r="DB14" i="4"/>
  <c r="DA14" i="4"/>
  <c r="CZ14" i="4"/>
  <c r="CY14" i="4"/>
  <c r="CX14" i="4"/>
  <c r="CW14" i="4"/>
  <c r="CV14" i="4"/>
  <c r="CU14" i="4"/>
  <c r="CS14" i="4"/>
  <c r="CR14" i="4"/>
  <c r="CQ14" i="4"/>
  <c r="BY14" i="4"/>
  <c r="BR14" i="4"/>
  <c r="BQ14" i="4"/>
  <c r="BP14" i="4"/>
  <c r="BN14" i="4"/>
  <c r="BM14" i="4"/>
  <c r="BL14" i="4"/>
  <c r="BK14" i="4"/>
  <c r="BJ14" i="4"/>
  <c r="BI14" i="4"/>
  <c r="BH14" i="4"/>
  <c r="BG14" i="4"/>
  <c r="BF14" i="4"/>
  <c r="BE14" i="4"/>
  <c r="BD14" i="4"/>
  <c r="BB14" i="4"/>
  <c r="BA14" i="4"/>
  <c r="AZ14" i="4"/>
  <c r="AH14" i="4"/>
  <c r="BC14" i="4" s="1"/>
  <c r="AC14" i="4"/>
  <c r="G14" i="4"/>
  <c r="DH13" i="4"/>
  <c r="DG13" i="4"/>
  <c r="DE13" i="4"/>
  <c r="DD13" i="4"/>
  <c r="DB13" i="4"/>
  <c r="DA13" i="4"/>
  <c r="CZ13" i="4"/>
  <c r="CY13" i="4"/>
  <c r="CX13" i="4"/>
  <c r="CW13" i="4"/>
  <c r="CV13" i="4"/>
  <c r="CS13" i="4"/>
  <c r="CR13" i="4"/>
  <c r="CQ13" i="4"/>
  <c r="CN13" i="4"/>
  <c r="CH13" i="4"/>
  <c r="CH20" i="4" s="1"/>
  <c r="BZ13" i="4"/>
  <c r="BZ136" i="4" s="1"/>
  <c r="BY13" i="4"/>
  <c r="CT13" i="4" s="1"/>
  <c r="BQ13" i="4"/>
  <c r="BN13" i="4"/>
  <c r="BM13" i="4"/>
  <c r="BK13" i="4"/>
  <c r="BJ13" i="4"/>
  <c r="BI13" i="4"/>
  <c r="BH13" i="4"/>
  <c r="BG13" i="4"/>
  <c r="BF13" i="4"/>
  <c r="BE13" i="4"/>
  <c r="BC13" i="4"/>
  <c r="BB13" i="4"/>
  <c r="BA13" i="4"/>
  <c r="AZ13" i="4"/>
  <c r="AW13" i="4"/>
  <c r="AQ13" i="4"/>
  <c r="AQ136" i="4" s="1"/>
  <c r="AI13" i="4"/>
  <c r="Z13" i="4"/>
  <c r="G13" i="4"/>
  <c r="DI12" i="4"/>
  <c r="DH12" i="4"/>
  <c r="DG12" i="4"/>
  <c r="DE12" i="4"/>
  <c r="DD12" i="4"/>
  <c r="DC12" i="4"/>
  <c r="DB12" i="4"/>
  <c r="DA12" i="4"/>
  <c r="CZ12" i="4"/>
  <c r="CY12" i="4"/>
  <c r="CX12" i="4"/>
  <c r="CW12" i="4"/>
  <c r="CV12" i="4"/>
  <c r="CU12" i="4"/>
  <c r="CT12" i="4"/>
  <c r="CS12" i="4"/>
  <c r="CR12" i="4"/>
  <c r="CQ12" i="4"/>
  <c r="BT12" i="4"/>
  <c r="BR12" i="4"/>
  <c r="BQ12" i="4"/>
  <c r="BN12" i="4"/>
  <c r="BM12" i="4"/>
  <c r="BL12" i="4"/>
  <c r="BK12" i="4"/>
  <c r="BJ12" i="4"/>
  <c r="BI12" i="4"/>
  <c r="BH12" i="4"/>
  <c r="BG12" i="4"/>
  <c r="BF12" i="4"/>
  <c r="BE12" i="4"/>
  <c r="BD12" i="4"/>
  <c r="BB12" i="4"/>
  <c r="BA12" i="4"/>
  <c r="AZ12" i="4"/>
  <c r="AH12" i="4"/>
  <c r="AC12" i="4" s="1"/>
  <c r="G12" i="4"/>
  <c r="DI11" i="4"/>
  <c r="DH11" i="4"/>
  <c r="DG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Q11" i="4"/>
  <c r="BW11" i="4"/>
  <c r="BT11" i="4" s="1"/>
  <c r="BR11" i="4"/>
  <c r="BQ11" i="4"/>
  <c r="BN11" i="4"/>
  <c r="BM11" i="4"/>
  <c r="BL11" i="4"/>
  <c r="BK11" i="4"/>
  <c r="BJ11" i="4"/>
  <c r="BI11" i="4"/>
  <c r="BH11" i="4"/>
  <c r="BG11" i="4"/>
  <c r="BF11" i="4"/>
  <c r="BE11" i="4"/>
  <c r="BD11" i="4"/>
  <c r="BB11" i="4"/>
  <c r="BA11" i="4"/>
  <c r="AZ11" i="4"/>
  <c r="AH11" i="4"/>
  <c r="AC11" i="4" s="1"/>
  <c r="G11" i="4"/>
  <c r="DI10" i="4"/>
  <c r="DH10" i="4"/>
  <c r="DG10" i="4"/>
  <c r="DE10" i="4"/>
  <c r="DD10" i="4"/>
  <c r="DC10" i="4"/>
  <c r="DB10" i="4"/>
  <c r="DA10" i="4"/>
  <c r="CZ10" i="4"/>
  <c r="CY10" i="4"/>
  <c r="CX10" i="4"/>
  <c r="CW10" i="4"/>
  <c r="CV10" i="4"/>
  <c r="CU10" i="4"/>
  <c r="CS10" i="4"/>
  <c r="CR10" i="4"/>
  <c r="CQ10" i="4"/>
  <c r="BY10" i="4"/>
  <c r="BR10" i="4"/>
  <c r="BQ10" i="4"/>
  <c r="BN10" i="4"/>
  <c r="BM10" i="4"/>
  <c r="BL10" i="4"/>
  <c r="BK10" i="4"/>
  <c r="BJ10" i="4"/>
  <c r="BI10" i="4"/>
  <c r="BH10" i="4"/>
  <c r="BG10" i="4"/>
  <c r="BF10" i="4"/>
  <c r="BE10" i="4"/>
  <c r="BD10" i="4"/>
  <c r="BB10" i="4"/>
  <c r="BA10" i="4"/>
  <c r="AZ10" i="4"/>
  <c r="AH10" i="4"/>
  <c r="BC10" i="4" s="1"/>
  <c r="G10" i="4"/>
  <c r="DH9" i="4"/>
  <c r="DG9" i="4"/>
  <c r="DE9" i="4"/>
  <c r="DD9" i="4"/>
  <c r="DC9" i="4"/>
  <c r="DB9" i="4"/>
  <c r="DA9" i="4"/>
  <c r="CZ9" i="4"/>
  <c r="CY9" i="4"/>
  <c r="CX9" i="4"/>
  <c r="CW9" i="4"/>
  <c r="CV9" i="4"/>
  <c r="CU9" i="4"/>
  <c r="CS9" i="4"/>
  <c r="CQ9" i="4"/>
  <c r="CN9" i="4"/>
  <c r="BW9" i="4"/>
  <c r="BY9" i="4" s="1"/>
  <c r="BT9" i="4" s="1"/>
  <c r="BQ9" i="4"/>
  <c r="BN9" i="4"/>
  <c r="BM9" i="4"/>
  <c r="BL9" i="4"/>
  <c r="BK9" i="4"/>
  <c r="BJ9" i="4"/>
  <c r="BI9" i="4"/>
  <c r="BH9" i="4"/>
  <c r="BG9" i="4"/>
  <c r="BF9" i="4"/>
  <c r="BE9" i="4"/>
  <c r="BD9" i="4"/>
  <c r="BB9" i="4"/>
  <c r="AZ9" i="4"/>
  <c r="AW9" i="4"/>
  <c r="AH9" i="4"/>
  <c r="AF9" i="4"/>
  <c r="Z9" i="4"/>
  <c r="K9" i="4"/>
  <c r="I9" i="4"/>
  <c r="DI8" i="4"/>
  <c r="DH8" i="4"/>
  <c r="DG8" i="4"/>
  <c r="DE8" i="4"/>
  <c r="DD8" i="4"/>
  <c r="DC8" i="4"/>
  <c r="DB8" i="4"/>
  <c r="DA8" i="4"/>
  <c r="CZ8" i="4"/>
  <c r="CY8" i="4"/>
  <c r="CX8" i="4"/>
  <c r="CW8" i="4"/>
  <c r="CV8" i="4"/>
  <c r="CU8" i="4"/>
  <c r="CS8" i="4"/>
  <c r="CQ8" i="4"/>
  <c r="BW8" i="4"/>
  <c r="BR8" i="4"/>
  <c r="BQ8" i="4"/>
  <c r="BN8" i="4"/>
  <c r="BM8" i="4"/>
  <c r="BL8" i="4"/>
  <c r="BK8" i="4"/>
  <c r="BJ8" i="4"/>
  <c r="BI8" i="4"/>
  <c r="BH8" i="4"/>
  <c r="BG8" i="4"/>
  <c r="BF8" i="4"/>
  <c r="BE8" i="4"/>
  <c r="BD8" i="4"/>
  <c r="BB8" i="4"/>
  <c r="AZ8" i="4"/>
  <c r="AH8" i="4"/>
  <c r="AF8" i="4"/>
  <c r="K8" i="4"/>
  <c r="I8" i="4"/>
  <c r="G8" i="4"/>
  <c r="DI7" i="4"/>
  <c r="DH7" i="4"/>
  <c r="DG7" i="4"/>
  <c r="DE7" i="4"/>
  <c r="DD7" i="4"/>
  <c r="DC7" i="4"/>
  <c r="DB7" i="4"/>
  <c r="DA7" i="4"/>
  <c r="CZ7" i="4"/>
  <c r="CY7" i="4"/>
  <c r="CX7" i="4"/>
  <c r="CW7" i="4"/>
  <c r="CV7" i="4"/>
  <c r="CU7" i="4"/>
  <c r="CS7" i="4"/>
  <c r="CQ7" i="4"/>
  <c r="BT7" i="4"/>
  <c r="BQ7" i="4"/>
  <c r="BN7" i="4"/>
  <c r="BM7" i="4"/>
  <c r="BL7" i="4"/>
  <c r="BK7" i="4"/>
  <c r="BJ7" i="4"/>
  <c r="BI7" i="4"/>
  <c r="BH7" i="4"/>
  <c r="BG7" i="4"/>
  <c r="BF7" i="4"/>
  <c r="BE7" i="4"/>
  <c r="BD7" i="4"/>
  <c r="BB7" i="4"/>
  <c r="AZ7" i="4"/>
  <c r="AW7" i="4"/>
  <c r="BR7" i="4" s="1"/>
  <c r="K7" i="4"/>
  <c r="I7" i="4"/>
  <c r="DI6" i="4"/>
  <c r="DH6" i="4"/>
  <c r="DG6" i="4"/>
  <c r="DE6" i="4"/>
  <c r="DD6" i="4"/>
  <c r="DC6" i="4"/>
  <c r="DB6" i="4"/>
  <c r="DA6" i="4"/>
  <c r="CZ6" i="4"/>
  <c r="CY6" i="4"/>
  <c r="CX6" i="4"/>
  <c r="CW6" i="4"/>
  <c r="CV6" i="4"/>
  <c r="CU6" i="4"/>
  <c r="CS6" i="4"/>
  <c r="CR6" i="4"/>
  <c r="CQ6" i="4"/>
  <c r="BY6" i="4"/>
  <c r="CT6" i="4" s="1"/>
  <c r="BT6" i="4"/>
  <c r="BR6" i="4"/>
  <c r="BQ6" i="4"/>
  <c r="BN6" i="4"/>
  <c r="BM6" i="4"/>
  <c r="BL6" i="4"/>
  <c r="BK6" i="4"/>
  <c r="BJ6" i="4"/>
  <c r="BI6" i="4"/>
  <c r="BH6" i="4"/>
  <c r="BG6" i="4"/>
  <c r="BF6" i="4"/>
  <c r="BE6" i="4"/>
  <c r="BD6" i="4"/>
  <c r="BB6" i="4"/>
  <c r="BA6" i="4"/>
  <c r="AZ6" i="4"/>
  <c r="AH6" i="4"/>
  <c r="BC6" i="4" s="1"/>
  <c r="G6" i="4"/>
  <c r="DH5" i="4"/>
  <c r="DG5" i="4"/>
  <c r="DE5" i="4"/>
  <c r="DD5" i="4"/>
  <c r="DC5" i="4"/>
  <c r="DB5" i="4"/>
  <c r="DA5" i="4"/>
  <c r="CZ5" i="4"/>
  <c r="CY5" i="4"/>
  <c r="CX5" i="4"/>
  <c r="CW5" i="4"/>
  <c r="CV5" i="4"/>
  <c r="CU5" i="4"/>
  <c r="CT5" i="4"/>
  <c r="CS5" i="4"/>
  <c r="CR5" i="4"/>
  <c r="CQ5" i="4"/>
  <c r="CN5" i="4"/>
  <c r="BY5" i="4"/>
  <c r="BQ5" i="4"/>
  <c r="BN5" i="4"/>
  <c r="BM5" i="4"/>
  <c r="BL5" i="4"/>
  <c r="BK5" i="4"/>
  <c r="BJ5" i="4"/>
  <c r="BI5" i="4"/>
  <c r="BH5" i="4"/>
  <c r="BG5" i="4"/>
  <c r="BF5" i="4"/>
  <c r="BE5" i="4"/>
  <c r="BD5" i="4"/>
  <c r="BB5" i="4"/>
  <c r="BA5" i="4"/>
  <c r="AZ5" i="4"/>
  <c r="AW5" i="4"/>
  <c r="AH5" i="4"/>
  <c r="BC5" i="4" s="1"/>
  <c r="AC5" i="4"/>
  <c r="Z5" i="4"/>
  <c r="Z20" i="4" s="1"/>
  <c r="DI4" i="4"/>
  <c r="DH4" i="4"/>
  <c r="DG4" i="4"/>
  <c r="DE4" i="4"/>
  <c r="DD4" i="4"/>
  <c r="DC4" i="4"/>
  <c r="DB4" i="4"/>
  <c r="DA4" i="4"/>
  <c r="CZ4" i="4"/>
  <c r="CY4" i="4"/>
  <c r="CX4" i="4"/>
  <c r="CW4" i="4"/>
  <c r="CV4" i="4"/>
  <c r="CU4" i="4"/>
  <c r="CT4" i="4"/>
  <c r="CS4" i="4"/>
  <c r="CR4" i="4"/>
  <c r="CQ4" i="4"/>
  <c r="BY4" i="4"/>
  <c r="BT4" i="4" s="1"/>
  <c r="BR4" i="4"/>
  <c r="BQ4" i="4"/>
  <c r="BP4" i="4"/>
  <c r="BN4" i="4"/>
  <c r="BM4" i="4"/>
  <c r="BL4" i="4"/>
  <c r="BK4" i="4"/>
  <c r="BJ4" i="4"/>
  <c r="BI4" i="4"/>
  <c r="BH4" i="4"/>
  <c r="BG4" i="4"/>
  <c r="BF4" i="4"/>
  <c r="BE4" i="4"/>
  <c r="BD4" i="4"/>
  <c r="BC4" i="4"/>
  <c r="BB4" i="4"/>
  <c r="BA4" i="4"/>
  <c r="AZ4" i="4"/>
  <c r="G4" i="4"/>
  <c r="BM3" i="4"/>
  <c r="CI3" i="4" s="1"/>
  <c r="DD3" i="4" s="1"/>
  <c r="BQ39" i="5" l="1"/>
  <c r="AY39" i="5" s="1"/>
  <c r="BT66" i="4"/>
  <c r="AC112" i="4"/>
  <c r="AC5" i="5"/>
  <c r="BT22" i="5"/>
  <c r="BS22" i="5" s="1"/>
  <c r="CO22" i="5" s="1"/>
  <c r="CT86" i="5"/>
  <c r="AC93" i="5"/>
  <c r="AB93" i="5" s="1"/>
  <c r="AX93" i="5" s="1"/>
  <c r="AY103" i="5"/>
  <c r="DL103" i="5" s="1"/>
  <c r="AN128" i="5"/>
  <c r="AC118" i="5"/>
  <c r="AN128" i="4"/>
  <c r="CP81" i="5"/>
  <c r="CP95" i="5"/>
  <c r="BT48" i="5"/>
  <c r="BS48" i="5" s="1"/>
  <c r="CO48" i="5" s="1"/>
  <c r="BS95" i="5"/>
  <c r="CO95" i="5" s="1"/>
  <c r="CP103" i="5"/>
  <c r="DM103" i="5" s="1"/>
  <c r="BM43" i="5"/>
  <c r="AC96" i="5"/>
  <c r="BA114" i="5"/>
  <c r="AY114" i="5"/>
  <c r="DL114" i="5" s="1"/>
  <c r="BM44" i="4"/>
  <c r="AY32" i="5"/>
  <c r="AP128" i="5"/>
  <c r="BX130" i="5"/>
  <c r="BN94" i="5"/>
  <c r="BT95" i="5"/>
  <c r="BS44" i="5"/>
  <c r="CO44" i="5" s="1"/>
  <c r="DE98" i="5"/>
  <c r="CP98" i="5" s="1"/>
  <c r="DM98" i="5" s="1"/>
  <c r="AH20" i="5"/>
  <c r="AP135" i="5"/>
  <c r="CT127" i="5"/>
  <c r="CT128" i="5" s="1"/>
  <c r="AF134" i="5"/>
  <c r="AC134" i="5" s="1"/>
  <c r="DI57" i="5"/>
  <c r="AY80" i="5"/>
  <c r="DM83" i="5"/>
  <c r="DI96" i="5"/>
  <c r="DI110" i="5"/>
  <c r="DI132" i="5" s="1"/>
  <c r="AC127" i="5"/>
  <c r="AB127" i="5" s="1"/>
  <c r="AX127" i="5" s="1"/>
  <c r="AQ138" i="5"/>
  <c r="CN20" i="5"/>
  <c r="CP28" i="5"/>
  <c r="BA110" i="5"/>
  <c r="DD27" i="5"/>
  <c r="DD33" i="5"/>
  <c r="CI38" i="5"/>
  <c r="CI135" i="5" s="1"/>
  <c r="CI139" i="5" s="1"/>
  <c r="DH48" i="5"/>
  <c r="CP48" i="5" s="1"/>
  <c r="DM48" i="5" s="1"/>
  <c r="BT5" i="4"/>
  <c r="BT54" i="4"/>
  <c r="BC12" i="5"/>
  <c r="AY12" i="5" s="1"/>
  <c r="DL12" i="5" s="1"/>
  <c r="AN130" i="5"/>
  <c r="CM135" i="5"/>
  <c r="CM139" i="5" s="1"/>
  <c r="CM141" i="5" s="1"/>
  <c r="CR49" i="5"/>
  <c r="CP49" i="5" s="1"/>
  <c r="DM49" i="5" s="1"/>
  <c r="BJ64" i="5"/>
  <c r="BJ91" i="5" s="1"/>
  <c r="BR68" i="5"/>
  <c r="AY78" i="5"/>
  <c r="DL78" i="5" s="1"/>
  <c r="BT78" i="5"/>
  <c r="AY95" i="5"/>
  <c r="AC103" i="5"/>
  <c r="AC106" i="5"/>
  <c r="AB106" i="5" s="1"/>
  <c r="AX106" i="5" s="1"/>
  <c r="BC128" i="5"/>
  <c r="CP116" i="5"/>
  <c r="DM116" i="5" s="1"/>
  <c r="AY126" i="5"/>
  <c r="DL126" i="5" s="1"/>
  <c r="AY48" i="5"/>
  <c r="BK62" i="5"/>
  <c r="AY62" i="5" s="1"/>
  <c r="DL62" i="5" s="1"/>
  <c r="BA112" i="5"/>
  <c r="BR13" i="4"/>
  <c r="CT15" i="5"/>
  <c r="CP15" i="5" s="1"/>
  <c r="DM15" i="5" s="1"/>
  <c r="DB15" i="5"/>
  <c r="DB20" i="5" s="1"/>
  <c r="AH128" i="5"/>
  <c r="DI9" i="5"/>
  <c r="BD13" i="5"/>
  <c r="BD136" i="5" s="1"/>
  <c r="CP17" i="5"/>
  <c r="AI20" i="5"/>
  <c r="AI130" i="5" s="1"/>
  <c r="BT23" i="5"/>
  <c r="BS23" i="5" s="1"/>
  <c r="CO23" i="5" s="1"/>
  <c r="DD44" i="5"/>
  <c r="CP44" i="5" s="1"/>
  <c r="DM44" i="5" s="1"/>
  <c r="AC48" i="5"/>
  <c r="AB48" i="5" s="1"/>
  <c r="AX48" i="5" s="1"/>
  <c r="CP57" i="5"/>
  <c r="CP61" i="5"/>
  <c r="DM61" i="5" s="1"/>
  <c r="CT63" i="5"/>
  <c r="CP63" i="5" s="1"/>
  <c r="DM63" i="5" s="1"/>
  <c r="BR65" i="5"/>
  <c r="AY65" i="5" s="1"/>
  <c r="AC80" i="5"/>
  <c r="AB80" i="5" s="1"/>
  <c r="AX80" i="5" s="1"/>
  <c r="AC83" i="5"/>
  <c r="AB83" i="5" s="1"/>
  <c r="AX83" i="5" s="1"/>
  <c r="AW140" i="5"/>
  <c r="AW108" i="5"/>
  <c r="AN132" i="5"/>
  <c r="AC132" i="5" s="1"/>
  <c r="BX132" i="5"/>
  <c r="BX139" i="5" s="1"/>
  <c r="BX141" i="5" s="1"/>
  <c r="BX142" i="5" s="1"/>
  <c r="BK133" i="5"/>
  <c r="BA9" i="5"/>
  <c r="AY33" i="5"/>
  <c r="AF128" i="5"/>
  <c r="CT9" i="5"/>
  <c r="BC81" i="5"/>
  <c r="AY81" i="5" s="1"/>
  <c r="DL81" i="5" s="1"/>
  <c r="CP83" i="5"/>
  <c r="CT78" i="4"/>
  <c r="CP78" i="4" s="1"/>
  <c r="AC79" i="4"/>
  <c r="CT81" i="4"/>
  <c r="CP81" i="4" s="1"/>
  <c r="AC11" i="5"/>
  <c r="AC14" i="5"/>
  <c r="CT18" i="5"/>
  <c r="CP18" i="5" s="1"/>
  <c r="DM18" i="5" s="1"/>
  <c r="BR38" i="5"/>
  <c r="DD42" i="5"/>
  <c r="CP42" i="5" s="1"/>
  <c r="DM42" i="5" s="1"/>
  <c r="BA49" i="5"/>
  <c r="BT50" i="5"/>
  <c r="BS50" i="5" s="1"/>
  <c r="CO50" i="5" s="1"/>
  <c r="AP58" i="5"/>
  <c r="AY77" i="5"/>
  <c r="BT101" i="5"/>
  <c r="AC109" i="5"/>
  <c r="AC112" i="5"/>
  <c r="AB112" i="5" s="1"/>
  <c r="AX112" i="5" s="1"/>
  <c r="BA113" i="5"/>
  <c r="AY113" i="5" s="1"/>
  <c r="DL113" i="5" s="1"/>
  <c r="BK120" i="5"/>
  <c r="BK128" i="5" s="1"/>
  <c r="CP126" i="5"/>
  <c r="DM126" i="5" s="1"/>
  <c r="AB31" i="4"/>
  <c r="AX31" i="4" s="1"/>
  <c r="AC21" i="4"/>
  <c r="AC23" i="4"/>
  <c r="AB23" i="4" s="1"/>
  <c r="AX23" i="4" s="1"/>
  <c r="CT63" i="4"/>
  <c r="G76" i="4"/>
  <c r="AB76" i="4" s="1"/>
  <c r="AX76" i="4" s="1"/>
  <c r="DI101" i="4"/>
  <c r="BR118" i="4"/>
  <c r="AY118" i="4" s="1"/>
  <c r="I133" i="4"/>
  <c r="BS23" i="4"/>
  <c r="CO23" i="4" s="1"/>
  <c r="CR49" i="4"/>
  <c r="L58" i="4"/>
  <c r="BS124" i="4"/>
  <c r="CO124" i="4" s="1"/>
  <c r="BS4" i="4"/>
  <c r="CO4" i="4" s="1"/>
  <c r="CN20" i="4"/>
  <c r="BT25" i="4"/>
  <c r="BS25" i="4" s="1"/>
  <c r="CO25" i="4" s="1"/>
  <c r="CT72" i="4"/>
  <c r="CP72" i="4" s="1"/>
  <c r="CX109" i="4"/>
  <c r="BP121" i="4"/>
  <c r="BP138" i="4" s="1"/>
  <c r="AC123" i="4"/>
  <c r="AC126" i="4"/>
  <c r="AB126" i="4" s="1"/>
  <c r="AX126" i="4" s="1"/>
  <c r="BS24" i="4"/>
  <c r="CO24" i="4" s="1"/>
  <c r="DB134" i="4"/>
  <c r="BS113" i="4"/>
  <c r="CO113" i="4" s="1"/>
  <c r="BS31" i="4"/>
  <c r="CO31" i="4" s="1"/>
  <c r="BC11" i="4"/>
  <c r="AY11" i="4" s="1"/>
  <c r="BK15" i="4"/>
  <c r="BC18" i="4"/>
  <c r="AM130" i="4"/>
  <c r="BA114" i="4"/>
  <c r="AY114" i="4" s="1"/>
  <c r="BC125" i="4"/>
  <c r="AY125" i="4" s="1"/>
  <c r="BS6" i="4"/>
  <c r="CO6" i="4" s="1"/>
  <c r="AC7" i="4"/>
  <c r="AB14" i="4"/>
  <c r="AX14" i="4" s="1"/>
  <c r="AC15" i="4"/>
  <c r="AC22" i="4"/>
  <c r="AB22" i="4" s="1"/>
  <c r="AX22" i="4" s="1"/>
  <c r="BK37" i="4"/>
  <c r="DI38" i="4"/>
  <c r="G88" i="4"/>
  <c r="BS43" i="4"/>
  <c r="CO43" i="4" s="1"/>
  <c r="CP77" i="4"/>
  <c r="BT33" i="4"/>
  <c r="BS33" i="4" s="1"/>
  <c r="CO33" i="4" s="1"/>
  <c r="CP33" i="4"/>
  <c r="AB35" i="4"/>
  <c r="AX35" i="4" s="1"/>
  <c r="CI38" i="4"/>
  <c r="DD38" i="4" s="1"/>
  <c r="AB45" i="4"/>
  <c r="AX45" i="4" s="1"/>
  <c r="BS55" i="4"/>
  <c r="CO55" i="4" s="1"/>
  <c r="G63" i="4"/>
  <c r="BR66" i="4"/>
  <c r="AY66" i="4" s="1"/>
  <c r="AB79" i="4"/>
  <c r="AX79" i="4" s="1"/>
  <c r="BB108" i="4"/>
  <c r="BT97" i="4"/>
  <c r="BS97" i="4" s="1"/>
  <c r="CO97" i="4" s="1"/>
  <c r="BT100" i="4"/>
  <c r="BS100" i="4" s="1"/>
  <c r="CO100" i="4" s="1"/>
  <c r="AC105" i="4"/>
  <c r="AB105" i="4" s="1"/>
  <c r="AX105" i="4" s="1"/>
  <c r="AB114" i="4"/>
  <c r="AX114" i="4" s="1"/>
  <c r="CP124" i="4"/>
  <c r="AQ138" i="4"/>
  <c r="AQ139" i="4" s="1"/>
  <c r="AQ141" i="4" s="1"/>
  <c r="BM27" i="4"/>
  <c r="AY27" i="4" s="1"/>
  <c r="CP34" i="4"/>
  <c r="AW134" i="4"/>
  <c r="BA50" i="4"/>
  <c r="BX128" i="4"/>
  <c r="BX130" i="4" s="1"/>
  <c r="AB119" i="4"/>
  <c r="AX119" i="4" s="1"/>
  <c r="BC12" i="4"/>
  <c r="AY12" i="4" s="1"/>
  <c r="BZ20" i="4"/>
  <c r="AB41" i="4"/>
  <c r="AX41" i="4" s="1"/>
  <c r="BT47" i="4"/>
  <c r="G56" i="4"/>
  <c r="AC62" i="4"/>
  <c r="AB62" i="4" s="1"/>
  <c r="AX62" i="4" s="1"/>
  <c r="BC64" i="4"/>
  <c r="AC78" i="4"/>
  <c r="AB78" i="4" s="1"/>
  <c r="AX78" i="4" s="1"/>
  <c r="CP84" i="4"/>
  <c r="BC86" i="4"/>
  <c r="AY86" i="4" s="1"/>
  <c r="AC96" i="4"/>
  <c r="DA132" i="4"/>
  <c r="DB120" i="4"/>
  <c r="CP120" i="4" s="1"/>
  <c r="BM132" i="4"/>
  <c r="CZ115" i="4"/>
  <c r="DC121" i="4"/>
  <c r="DC138" i="4" s="1"/>
  <c r="BS123" i="4"/>
  <c r="CO123" i="4" s="1"/>
  <c r="BG134" i="4"/>
  <c r="BS32" i="4"/>
  <c r="CO32" i="4" s="1"/>
  <c r="AB84" i="4"/>
  <c r="AX84" i="4" s="1"/>
  <c r="BC8" i="4"/>
  <c r="AC10" i="4"/>
  <c r="AB10" i="4" s="1"/>
  <c r="AX10" i="4" s="1"/>
  <c r="CA130" i="4"/>
  <c r="CP32" i="4"/>
  <c r="AC34" i="4"/>
  <c r="AB34" i="4" s="1"/>
  <c r="AX34" i="4" s="1"/>
  <c r="DD36" i="4"/>
  <c r="CP36" i="4" s="1"/>
  <c r="DH39" i="4"/>
  <c r="AB74" i="4"/>
  <c r="AX74" i="4" s="1"/>
  <c r="BC76" i="4"/>
  <c r="AY76" i="4" s="1"/>
  <c r="CP94" i="4"/>
  <c r="BR102" i="4"/>
  <c r="AB88" i="4"/>
  <c r="AX88" i="4" s="1"/>
  <c r="BC108" i="4"/>
  <c r="BQ134" i="4"/>
  <c r="AB69" i="4"/>
  <c r="AX69" i="4" s="1"/>
  <c r="AY75" i="4"/>
  <c r="DA134" i="4"/>
  <c r="DI13" i="4"/>
  <c r="AB46" i="4"/>
  <c r="AX46" i="4" s="1"/>
  <c r="BS67" i="4"/>
  <c r="CO67" i="4" s="1"/>
  <c r="AC95" i="4"/>
  <c r="AB95" i="4" s="1"/>
  <c r="AX95" i="4" s="1"/>
  <c r="AC101" i="4"/>
  <c r="AB101" i="4" s="1"/>
  <c r="AX101" i="4" s="1"/>
  <c r="BG132" i="4"/>
  <c r="CT123" i="4"/>
  <c r="CP123" i="4" s="1"/>
  <c r="BR57" i="4"/>
  <c r="AY57" i="4" s="1"/>
  <c r="AC57" i="4"/>
  <c r="AB57" i="4" s="1"/>
  <c r="AX57" i="4" s="1"/>
  <c r="BK108" i="4"/>
  <c r="BN97" i="4"/>
  <c r="AY97" i="4" s="1"/>
  <c r="AC97" i="4"/>
  <c r="AB97" i="4" s="1"/>
  <c r="AX97" i="4" s="1"/>
  <c r="BN100" i="4"/>
  <c r="AY100" i="4" s="1"/>
  <c r="AC100" i="4"/>
  <c r="CI140" i="4"/>
  <c r="BT107" i="4"/>
  <c r="CI108" i="4"/>
  <c r="DI117" i="4"/>
  <c r="CP117" i="4" s="1"/>
  <c r="G117" i="4"/>
  <c r="BS117" i="4" s="1"/>
  <c r="CO117" i="4" s="1"/>
  <c r="BA7" i="4"/>
  <c r="CN134" i="4"/>
  <c r="CT14" i="4"/>
  <c r="CP14" i="4" s="1"/>
  <c r="BT14" i="4"/>
  <c r="BS14" i="4" s="1"/>
  <c r="CO14" i="4" s="1"/>
  <c r="CP19" i="4"/>
  <c r="T130" i="4"/>
  <c r="AK130" i="4"/>
  <c r="CP25" i="4"/>
  <c r="DD27" i="4"/>
  <c r="G27" i="4"/>
  <c r="BS27" i="4" s="1"/>
  <c r="CO27" i="4" s="1"/>
  <c r="AR58" i="4"/>
  <c r="AC32" i="4"/>
  <c r="AB32" i="4" s="1"/>
  <c r="AX32" i="4" s="1"/>
  <c r="DB39" i="4"/>
  <c r="DD44" i="4"/>
  <c r="CP44" i="4" s="1"/>
  <c r="BT44" i="4"/>
  <c r="BS44" i="4" s="1"/>
  <c r="CO44" i="4" s="1"/>
  <c r="DD56" i="4"/>
  <c r="CP56" i="4" s="1"/>
  <c r="BT57" i="4"/>
  <c r="BS57" i="4" s="1"/>
  <c r="CO57" i="4" s="1"/>
  <c r="DI57" i="4"/>
  <c r="CP57" i="4" s="1"/>
  <c r="AY69" i="4"/>
  <c r="AC87" i="4"/>
  <c r="AB87" i="4" s="1"/>
  <c r="AX87" i="4" s="1"/>
  <c r="BC87" i="4"/>
  <c r="AY87" i="4" s="1"/>
  <c r="BP108" i="4"/>
  <c r="BR127" i="4"/>
  <c r="AY127" i="4" s="1"/>
  <c r="G127" i="4"/>
  <c r="BA8" i="4"/>
  <c r="BW20" i="4"/>
  <c r="CH136" i="4"/>
  <c r="CH139" i="4" s="1"/>
  <c r="CH141" i="4" s="1"/>
  <c r="BT13" i="4"/>
  <c r="CO13" i="4" s="1"/>
  <c r="AY14" i="4"/>
  <c r="BR16" i="4"/>
  <c r="AY16" i="4" s="1"/>
  <c r="DI16" i="4"/>
  <c r="AL130" i="4"/>
  <c r="CP22" i="4"/>
  <c r="AC25" i="4"/>
  <c r="AB25" i="4" s="1"/>
  <c r="AX25" i="4" s="1"/>
  <c r="AC27" i="4"/>
  <c r="BQ39" i="4"/>
  <c r="BQ58" i="4" s="1"/>
  <c r="BS74" i="4"/>
  <c r="CO74" i="4" s="1"/>
  <c r="DC140" i="4"/>
  <c r="DI96" i="4"/>
  <c r="CP96" i="4" s="1"/>
  <c r="G96" i="4"/>
  <c r="AY101" i="4"/>
  <c r="BT111" i="4"/>
  <c r="BR117" i="4"/>
  <c r="AY117" i="4" s="1"/>
  <c r="BT125" i="4"/>
  <c r="BS125" i="4" s="1"/>
  <c r="CO125" i="4" s="1"/>
  <c r="CT125" i="4"/>
  <c r="BM42" i="4"/>
  <c r="AY42" i="4" s="1"/>
  <c r="AC42" i="4"/>
  <c r="AB42" i="4" s="1"/>
  <c r="AX42" i="4" s="1"/>
  <c r="BS80" i="4"/>
  <c r="CO80" i="4" s="1"/>
  <c r="S137" i="4"/>
  <c r="S139" i="4" s="1"/>
  <c r="S141" i="4" s="1"/>
  <c r="S91" i="4"/>
  <c r="G82" i="4"/>
  <c r="BS82" i="4" s="1"/>
  <c r="CO82" i="4" s="1"/>
  <c r="CS134" i="4"/>
  <c r="BQ20" i="4"/>
  <c r="CP28" i="4"/>
  <c r="DD91" i="4"/>
  <c r="DI68" i="4"/>
  <c r="CP68" i="4" s="1"/>
  <c r="CP75" i="4"/>
  <c r="BT93" i="4"/>
  <c r="BS93" i="4" s="1"/>
  <c r="CO93" i="4" s="1"/>
  <c r="DE93" i="4"/>
  <c r="CP93" i="4" s="1"/>
  <c r="CS108" i="4"/>
  <c r="AC98" i="4"/>
  <c r="AB98" i="4" s="1"/>
  <c r="AX98" i="4" s="1"/>
  <c r="BN98" i="4"/>
  <c r="AY98" i="4" s="1"/>
  <c r="G102" i="4"/>
  <c r="DI102" i="4"/>
  <c r="BI112" i="4"/>
  <c r="BI133" i="4" s="1"/>
  <c r="DI127" i="4"/>
  <c r="CR9" i="4"/>
  <c r="BM29" i="4"/>
  <c r="AC29" i="4"/>
  <c r="AB29" i="4" s="1"/>
  <c r="AX29" i="4" s="1"/>
  <c r="BI110" i="4"/>
  <c r="CZ110" i="4"/>
  <c r="CP4" i="4"/>
  <c r="CT9" i="4"/>
  <c r="BT10" i="4"/>
  <c r="BS10" i="4" s="1"/>
  <c r="CO10" i="4" s="1"/>
  <c r="CT10" i="4"/>
  <c r="CP10" i="4" s="1"/>
  <c r="X130" i="4"/>
  <c r="AY25" i="4"/>
  <c r="DD29" i="4"/>
  <c r="CP29" i="4" s="1"/>
  <c r="BT29" i="4"/>
  <c r="BS29" i="4" s="1"/>
  <c r="CO29" i="4" s="1"/>
  <c r="BA48" i="4"/>
  <c r="AY48" i="4" s="1"/>
  <c r="AC48" i="4"/>
  <c r="AB48" i="4" s="1"/>
  <c r="AX48" i="4" s="1"/>
  <c r="CT127" i="4"/>
  <c r="CP127" i="4" s="1"/>
  <c r="BT127" i="4"/>
  <c r="BS127" i="4" s="1"/>
  <c r="CO127" i="4" s="1"/>
  <c r="BR9" i="4"/>
  <c r="CR11" i="4"/>
  <c r="AY22" i="4"/>
  <c r="AY4" i="4"/>
  <c r="BT22" i="4"/>
  <c r="BS22" i="4" s="1"/>
  <c r="CO22" i="4" s="1"/>
  <c r="CP27" i="4"/>
  <c r="G38" i="4"/>
  <c r="BM50" i="4"/>
  <c r="DD50" i="4"/>
  <c r="BG108" i="4"/>
  <c r="CR109" i="4"/>
  <c r="CR132" i="4" s="1"/>
  <c r="T138" i="4"/>
  <c r="T139" i="4" s="1"/>
  <c r="T141" i="4" s="1"/>
  <c r="BL121" i="4"/>
  <c r="BL128" i="4" s="1"/>
  <c r="CP21" i="4"/>
  <c r="AI135" i="4"/>
  <c r="AI58" i="4"/>
  <c r="AC56" i="4"/>
  <c r="BN96" i="4"/>
  <c r="BF58" i="4"/>
  <c r="DB108" i="4"/>
  <c r="AC8" i="4"/>
  <c r="AB8" i="4" s="1"/>
  <c r="AX8" i="4" s="1"/>
  <c r="CV20" i="4"/>
  <c r="BT21" i="4"/>
  <c r="BS21" i="4" s="1"/>
  <c r="CO21" i="4" s="1"/>
  <c r="BM28" i="4"/>
  <c r="AY28" i="4" s="1"/>
  <c r="AC28" i="4"/>
  <c r="AB28" i="4" s="1"/>
  <c r="AX28" i="4" s="1"/>
  <c r="BT28" i="4"/>
  <c r="BS28" i="4" s="1"/>
  <c r="CO28" i="4" s="1"/>
  <c r="BM33" i="4"/>
  <c r="AY33" i="4" s="1"/>
  <c r="AC33" i="4"/>
  <c r="AB33" i="4" s="1"/>
  <c r="AX33" i="4" s="1"/>
  <c r="BT41" i="4"/>
  <c r="BS41" i="4" s="1"/>
  <c r="CO41" i="4" s="1"/>
  <c r="BZ137" i="4"/>
  <c r="BZ139" i="4" s="1"/>
  <c r="BZ141" i="4" s="1"/>
  <c r="BZ91" i="4"/>
  <c r="CN59" i="4"/>
  <c r="DI59" i="4" s="1"/>
  <c r="DI73" i="4"/>
  <c r="CP73" i="4" s="1"/>
  <c r="G73" i="4"/>
  <c r="BS73" i="4" s="1"/>
  <c r="CO73" i="4" s="1"/>
  <c r="BB91" i="4"/>
  <c r="CP87" i="4"/>
  <c r="DE102" i="4"/>
  <c r="DD107" i="4"/>
  <c r="DD108" i="4" s="1"/>
  <c r="BN133" i="4"/>
  <c r="BH133" i="4"/>
  <c r="BP133" i="4"/>
  <c r="BP128" i="4"/>
  <c r="CP31" i="4"/>
  <c r="AY37" i="4"/>
  <c r="BR40" i="4"/>
  <c r="AY40" i="4" s="1"/>
  <c r="DD42" i="4"/>
  <c r="CP42" i="4" s="1"/>
  <c r="AY46" i="4"/>
  <c r="CR52" i="4"/>
  <c r="CP52" i="4" s="1"/>
  <c r="CS91" i="4"/>
  <c r="AB67" i="4"/>
  <c r="AX67" i="4" s="1"/>
  <c r="CU108" i="4"/>
  <c r="CN108" i="4"/>
  <c r="CU133" i="4"/>
  <c r="CG91" i="4"/>
  <c r="CT133" i="4"/>
  <c r="K134" i="4"/>
  <c r="AY18" i="4"/>
  <c r="BU130" i="4"/>
  <c r="CD130" i="4"/>
  <c r="BC58" i="4"/>
  <c r="CP23" i="4"/>
  <c r="CP35" i="4"/>
  <c r="CY58" i="4"/>
  <c r="AY45" i="4"/>
  <c r="DD45" i="4"/>
  <c r="CP45" i="4" s="1"/>
  <c r="AY53" i="4"/>
  <c r="BM55" i="4"/>
  <c r="AY55" i="4" s="1"/>
  <c r="BA91" i="4"/>
  <c r="AY61" i="4"/>
  <c r="CP63" i="4"/>
  <c r="CT64" i="4"/>
  <c r="BT77" i="4"/>
  <c r="BS77" i="4" s="1"/>
  <c r="CO77" i="4" s="1"/>
  <c r="AC80" i="4"/>
  <c r="AB80" i="4" s="1"/>
  <c r="AX80" i="4" s="1"/>
  <c r="BT87" i="4"/>
  <c r="BS87" i="4" s="1"/>
  <c r="CO87" i="4" s="1"/>
  <c r="BR88" i="4"/>
  <c r="AY88" i="4" s="1"/>
  <c r="BT98" i="4"/>
  <c r="BS98" i="4" s="1"/>
  <c r="CO98" i="4" s="1"/>
  <c r="DE105" i="4"/>
  <c r="CP105" i="4" s="1"/>
  <c r="BR110" i="4"/>
  <c r="G112" i="4"/>
  <c r="CY133" i="4"/>
  <c r="DA128" i="4"/>
  <c r="BA119" i="4"/>
  <c r="AC121" i="4"/>
  <c r="AB121" i="4" s="1"/>
  <c r="AX121" i="4" s="1"/>
  <c r="AU138" i="4"/>
  <c r="AY99" i="4"/>
  <c r="DC134" i="4"/>
  <c r="AB11" i="4"/>
  <c r="AX11" i="4" s="1"/>
  <c r="CN136" i="4"/>
  <c r="AZ20" i="4"/>
  <c r="AY15" i="4"/>
  <c r="BT34" i="4"/>
  <c r="BS34" i="4" s="1"/>
  <c r="CO34" i="4" s="1"/>
  <c r="BS63" i="4"/>
  <c r="CO63" i="4" s="1"/>
  <c r="AY78" i="4"/>
  <c r="BR80" i="4"/>
  <c r="AY80" i="4" s="1"/>
  <c r="BT88" i="4"/>
  <c r="AC93" i="4"/>
  <c r="AB93" i="4" s="1"/>
  <c r="AX93" i="4" s="1"/>
  <c r="BT94" i="4"/>
  <c r="BS94" i="4" s="1"/>
  <c r="CO94" i="4" s="1"/>
  <c r="BS101" i="4"/>
  <c r="CO101" i="4" s="1"/>
  <c r="BD128" i="4"/>
  <c r="BB133" i="4"/>
  <c r="BJ133" i="4"/>
  <c r="AY124" i="4"/>
  <c r="CH128" i="4"/>
  <c r="CH130" i="4" s="1"/>
  <c r="AC127" i="4"/>
  <c r="CU134" i="4"/>
  <c r="CZ20" i="4"/>
  <c r="CP6" i="4"/>
  <c r="BF134" i="4"/>
  <c r="BC9" i="4"/>
  <c r="CP12" i="4"/>
  <c r="BI20" i="4"/>
  <c r="BC17" i="4"/>
  <c r="AY17" i="4" s="1"/>
  <c r="AP20" i="4"/>
  <c r="BM43" i="4"/>
  <c r="AY43" i="4" s="1"/>
  <c r="CP55" i="4"/>
  <c r="CP74" i="4"/>
  <c r="BS78" i="4"/>
  <c r="CO78" i="4" s="1"/>
  <c r="AY79" i="4"/>
  <c r="BI91" i="4"/>
  <c r="CV108" i="4"/>
  <c r="AD139" i="4"/>
  <c r="AD141" i="4" s="1"/>
  <c r="AD142" i="4" s="1"/>
  <c r="CC139" i="4"/>
  <c r="CC141" i="4" s="1"/>
  <c r="S130" i="4"/>
  <c r="DG58" i="4"/>
  <c r="V130" i="4"/>
  <c r="AU130" i="4"/>
  <c r="CB130" i="4"/>
  <c r="AK139" i="4"/>
  <c r="AK141" i="4" s="1"/>
  <c r="AK142" i="4" s="1"/>
  <c r="CC130" i="4"/>
  <c r="BI58" i="4"/>
  <c r="AM139" i="4"/>
  <c r="AM141" i="4" s="1"/>
  <c r="AM142" i="4" s="1"/>
  <c r="V139" i="4"/>
  <c r="V141" i="4" s="1"/>
  <c r="AT139" i="4"/>
  <c r="AT141" i="4" s="1"/>
  <c r="BH20" i="4"/>
  <c r="H139" i="4"/>
  <c r="H141" i="4" s="1"/>
  <c r="X139" i="4"/>
  <c r="X141" i="4" s="1"/>
  <c r="X142" i="4" s="1"/>
  <c r="CA139" i="4"/>
  <c r="CA141" i="4" s="1"/>
  <c r="AS139" i="4"/>
  <c r="CP138" i="4"/>
  <c r="CK139" i="4"/>
  <c r="CK141" i="4" s="1"/>
  <c r="CK142" i="4" s="1"/>
  <c r="AJ139" i="4"/>
  <c r="AJ141" i="4" s="1"/>
  <c r="CQ20" i="4"/>
  <c r="BU139" i="4"/>
  <c r="BU141" i="4" s="1"/>
  <c r="BE20" i="4"/>
  <c r="BM20" i="4"/>
  <c r="AB16" i="4"/>
  <c r="AX16" i="4" s="1"/>
  <c r="DD20" i="4"/>
  <c r="BS16" i="4"/>
  <c r="CO16" i="4" s="1"/>
  <c r="AZ58" i="5"/>
  <c r="DF135" i="5"/>
  <c r="DF58" i="5"/>
  <c r="BA54" i="5"/>
  <c r="AY54" i="5" s="1"/>
  <c r="DL54" i="5" s="1"/>
  <c r="G54" i="5"/>
  <c r="CR54" i="5"/>
  <c r="CP54" i="5" s="1"/>
  <c r="DM54" i="5" s="1"/>
  <c r="BD137" i="5"/>
  <c r="BD91" i="5"/>
  <c r="AB72" i="5"/>
  <c r="AX72" i="5" s="1"/>
  <c r="BS73" i="5"/>
  <c r="CO73" i="5" s="1"/>
  <c r="BT14" i="5"/>
  <c r="CT14" i="5"/>
  <c r="CP14" i="5" s="1"/>
  <c r="BC19" i="5"/>
  <c r="AY19" i="5" s="1"/>
  <c r="AC19" i="5"/>
  <c r="AF135" i="5"/>
  <c r="AF58" i="5"/>
  <c r="AC21" i="5"/>
  <c r="BA21" i="5"/>
  <c r="AY21" i="5" s="1"/>
  <c r="AC23" i="5"/>
  <c r="BA23" i="5"/>
  <c r="AY23" i="5" s="1"/>
  <c r="DD36" i="5"/>
  <c r="CP36" i="5" s="1"/>
  <c r="BT36" i="5"/>
  <c r="CW136" i="5"/>
  <c r="CW20" i="5"/>
  <c r="DE136" i="5"/>
  <c r="DE20" i="5"/>
  <c r="CX20" i="5"/>
  <c r="I134" i="5"/>
  <c r="CR8" i="5"/>
  <c r="CR134" i="5" s="1"/>
  <c r="I20" i="5"/>
  <c r="BA8" i="5"/>
  <c r="G8" i="5"/>
  <c r="AB11" i="5"/>
  <c r="AX11" i="5" s="1"/>
  <c r="DK47" i="5"/>
  <c r="AB47" i="5"/>
  <c r="AX47" i="5" s="1"/>
  <c r="AB66" i="5"/>
  <c r="AX66" i="5" s="1"/>
  <c r="BS4" i="5"/>
  <c r="CO4" i="5" s="1"/>
  <c r="AQ136" i="5"/>
  <c r="AQ20" i="5"/>
  <c r="AQ130" i="5" s="1"/>
  <c r="BL13" i="5"/>
  <c r="BL20" i="5" s="1"/>
  <c r="AC13" i="5"/>
  <c r="AY16" i="5"/>
  <c r="DL16" i="5" s="1"/>
  <c r="CV135" i="5"/>
  <c r="CV58" i="5"/>
  <c r="DK26" i="5"/>
  <c r="BS33" i="5"/>
  <c r="CO33" i="5" s="1"/>
  <c r="BW134" i="5"/>
  <c r="BY8" i="5"/>
  <c r="BY134" i="5" s="1"/>
  <c r="BY139" i="5" s="1"/>
  <c r="BY141" i="5" s="1"/>
  <c r="BW20" i="5"/>
  <c r="DL85" i="5"/>
  <c r="BS63" i="5"/>
  <c r="CO63" i="5" s="1"/>
  <c r="DM80" i="5"/>
  <c r="BS80" i="5"/>
  <c r="CO80" i="5" s="1"/>
  <c r="DK27" i="5"/>
  <c r="AB27" i="5"/>
  <c r="AX27" i="5" s="1"/>
  <c r="AC34" i="5"/>
  <c r="BM34" i="5"/>
  <c r="AY34" i="5" s="1"/>
  <c r="BN100" i="5"/>
  <c r="AC100" i="5"/>
  <c r="BF20" i="5"/>
  <c r="CV130" i="5"/>
  <c r="BG130" i="5"/>
  <c r="AC22" i="5"/>
  <c r="BA22" i="5"/>
  <c r="AR135" i="5"/>
  <c r="AR139" i="5" s="1"/>
  <c r="AR141" i="5" s="1"/>
  <c r="AC24" i="5"/>
  <c r="AR58" i="5"/>
  <c r="BM24" i="5"/>
  <c r="DK36" i="5"/>
  <c r="AB36" i="5"/>
  <c r="AX36" i="5" s="1"/>
  <c r="CT58" i="5"/>
  <c r="AY51" i="5"/>
  <c r="DL51" i="5" s="1"/>
  <c r="BS78" i="5"/>
  <c r="CO78" i="5" s="1"/>
  <c r="BS21" i="5"/>
  <c r="CO21" i="5" s="1"/>
  <c r="BM27" i="5"/>
  <c r="CP29" i="5"/>
  <c r="DM29" i="5" s="1"/>
  <c r="DK40" i="5"/>
  <c r="BM45" i="5"/>
  <c r="AY45" i="5" s="1"/>
  <c r="AC45" i="5"/>
  <c r="DL46" i="5"/>
  <c r="AB51" i="5"/>
  <c r="AX51" i="5" s="1"/>
  <c r="BR52" i="5"/>
  <c r="AC52" i="5"/>
  <c r="AY53" i="5"/>
  <c r="DL53" i="5" s="1"/>
  <c r="AC55" i="5"/>
  <c r="BM55" i="5"/>
  <c r="CG137" i="5"/>
  <c r="CG91" i="5"/>
  <c r="DB62" i="5"/>
  <c r="CP62" i="5" s="1"/>
  <c r="BT62" i="5"/>
  <c r="BQ91" i="5"/>
  <c r="AY72" i="5"/>
  <c r="DL72" i="5" s="1"/>
  <c r="DI90" i="5"/>
  <c r="CP90" i="5" s="1"/>
  <c r="DM90" i="5" s="1"/>
  <c r="G90" i="5"/>
  <c r="BH136" i="5"/>
  <c r="K136" i="5"/>
  <c r="K139" i="5" s="1"/>
  <c r="K141" i="5" s="1"/>
  <c r="CT7" i="5"/>
  <c r="CP7" i="5" s="1"/>
  <c r="DM7" i="5" s="1"/>
  <c r="BH134" i="5"/>
  <c r="Z134" i="5"/>
  <c r="G9" i="5"/>
  <c r="DM12" i="5"/>
  <c r="BZ136" i="5"/>
  <c r="BZ139" i="5" s="1"/>
  <c r="BZ141" i="5" s="1"/>
  <c r="CU13" i="5"/>
  <c r="BZ20" i="5"/>
  <c r="AP20" i="5"/>
  <c r="DK21" i="5"/>
  <c r="BE135" i="5"/>
  <c r="BE58" i="5"/>
  <c r="AY28" i="5"/>
  <c r="AB30" i="5"/>
  <c r="AX30" i="5" s="1"/>
  <c r="BS32" i="5"/>
  <c r="CO32" i="5" s="1"/>
  <c r="DD32" i="5"/>
  <c r="CP32" i="5" s="1"/>
  <c r="DM32" i="5" s="1"/>
  <c r="DL39" i="5"/>
  <c r="AB39" i="5"/>
  <c r="AX39" i="5" s="1"/>
  <c r="AO135" i="5"/>
  <c r="AO58" i="5"/>
  <c r="BM42" i="5"/>
  <c r="AY42" i="5" s="1"/>
  <c r="DL42" i="5" s="1"/>
  <c r="AY49" i="5"/>
  <c r="DL49" i="5" s="1"/>
  <c r="I135" i="5"/>
  <c r="BA50" i="5"/>
  <c r="AY50" i="5" s="1"/>
  <c r="AW137" i="5"/>
  <c r="AW91" i="5"/>
  <c r="CS137" i="5"/>
  <c r="CS91" i="5"/>
  <c r="G76" i="5"/>
  <c r="CT76" i="5"/>
  <c r="BC76" i="5"/>
  <c r="CQ140" i="5"/>
  <c r="CQ108" i="5"/>
  <c r="CY140" i="5"/>
  <c r="CY108" i="5"/>
  <c r="AW133" i="5"/>
  <c r="AC133" i="5" s="1"/>
  <c r="AC115" i="5"/>
  <c r="BI20" i="5"/>
  <c r="CV136" i="5"/>
  <c r="DD136" i="5"/>
  <c r="AB5" i="5"/>
  <c r="AX5" i="5" s="1"/>
  <c r="DI5" i="5"/>
  <c r="DI136" i="5" s="1"/>
  <c r="DM6" i="5"/>
  <c r="BI134" i="5"/>
  <c r="AY14" i="5"/>
  <c r="AC15" i="5"/>
  <c r="BC17" i="5"/>
  <c r="AY17" i="5" s="1"/>
  <c r="DL17" i="5" s="1"/>
  <c r="G17" i="5"/>
  <c r="AY18" i="5"/>
  <c r="DL18" i="5" s="1"/>
  <c r="BS18" i="5"/>
  <c r="CO18" i="5" s="1"/>
  <c r="BF58" i="5"/>
  <c r="CU135" i="5"/>
  <c r="CU58" i="5"/>
  <c r="DC135" i="5"/>
  <c r="BM25" i="5"/>
  <c r="AY25" i="5" s="1"/>
  <c r="DL25" i="5" s="1"/>
  <c r="CP27" i="5"/>
  <c r="DM27" i="5" s="1"/>
  <c r="CN135" i="5"/>
  <c r="CN139" i="5" s="1"/>
  <c r="CN58" i="5"/>
  <c r="DL33" i="5"/>
  <c r="AY36" i="5"/>
  <c r="DL36" i="5" s="1"/>
  <c r="AB37" i="5"/>
  <c r="AX37" i="5" s="1"/>
  <c r="CP37" i="5"/>
  <c r="DM37" i="5" s="1"/>
  <c r="AY38" i="5"/>
  <c r="CP40" i="5"/>
  <c r="DM40" i="5" s="1"/>
  <c r="AY44" i="5"/>
  <c r="CP47" i="5"/>
  <c r="DM47" i="5" s="1"/>
  <c r="CR50" i="5"/>
  <c r="CP50" i="5" s="1"/>
  <c r="CP53" i="5"/>
  <c r="CP56" i="5"/>
  <c r="U58" i="5"/>
  <c r="U130" i="5" s="1"/>
  <c r="U142" i="5" s="1"/>
  <c r="DC58" i="5"/>
  <c r="AZ137" i="5"/>
  <c r="AY59" i="5"/>
  <c r="AZ91" i="5"/>
  <c r="BH137" i="5"/>
  <c r="BH91" i="5"/>
  <c r="AB73" i="5"/>
  <c r="AX73" i="5" s="1"/>
  <c r="DL84" i="5"/>
  <c r="Y139" i="5"/>
  <c r="Y141" i="5" s="1"/>
  <c r="AT130" i="5"/>
  <c r="BW135" i="5"/>
  <c r="BW58" i="5"/>
  <c r="CR21" i="5"/>
  <c r="CP21" i="5" s="1"/>
  <c r="DL26" i="5"/>
  <c r="AB26" i="5"/>
  <c r="AX26" i="5" s="1"/>
  <c r="AB32" i="5"/>
  <c r="AX32" i="5" s="1"/>
  <c r="DI38" i="5"/>
  <c r="G38" i="5"/>
  <c r="DK38" i="5" s="1"/>
  <c r="AB40" i="5"/>
  <c r="AX40" i="5" s="1"/>
  <c r="BS45" i="5"/>
  <c r="CO45" i="5" s="1"/>
  <c r="DD45" i="5"/>
  <c r="CP45" i="5" s="1"/>
  <c r="DM45" i="5" s="1"/>
  <c r="DL48" i="5"/>
  <c r="BS52" i="5"/>
  <c r="CO52" i="5" s="1"/>
  <c r="AY55" i="5"/>
  <c r="AB56" i="5"/>
  <c r="AX56" i="5" s="1"/>
  <c r="CX137" i="5"/>
  <c r="CX91" i="5"/>
  <c r="DG137" i="5"/>
  <c r="DG91" i="5"/>
  <c r="DE94" i="5"/>
  <c r="BT94" i="5"/>
  <c r="Z133" i="5"/>
  <c r="BR112" i="5"/>
  <c r="DI112" i="5"/>
  <c r="Z128" i="5"/>
  <c r="Z130" i="5" s="1"/>
  <c r="AB4" i="5"/>
  <c r="AX4" i="5" s="1"/>
  <c r="BE136" i="5"/>
  <c r="BE20" i="5"/>
  <c r="BM136" i="5"/>
  <c r="BM20" i="5"/>
  <c r="CQ136" i="5"/>
  <c r="CQ20" i="5"/>
  <c r="CP4" i="5"/>
  <c r="DM4" i="5" s="1"/>
  <c r="BR5" i="5"/>
  <c r="AY5" i="5" s="1"/>
  <c r="DL5" i="5" s="1"/>
  <c r="AC6" i="5"/>
  <c r="BC6" i="5"/>
  <c r="AY6" i="5" s="1"/>
  <c r="BR9" i="5"/>
  <c r="AY11" i="5"/>
  <c r="DL11" i="5" s="1"/>
  <c r="BS11" i="5"/>
  <c r="CO11" i="5" s="1"/>
  <c r="BS15" i="5"/>
  <c r="CO15" i="5" s="1"/>
  <c r="BT19" i="5"/>
  <c r="CT19" i="5"/>
  <c r="CP19" i="5" s="1"/>
  <c r="DF130" i="5"/>
  <c r="BB135" i="5"/>
  <c r="CY135" i="5"/>
  <c r="CY58" i="5"/>
  <c r="BS26" i="5"/>
  <c r="CO26" i="5" s="1"/>
  <c r="DD26" i="5"/>
  <c r="BM29" i="5"/>
  <c r="AY29" i="5" s="1"/>
  <c r="DL29" i="5" s="1"/>
  <c r="DL32" i="5"/>
  <c r="CP33" i="5"/>
  <c r="DM33" i="5" s="1"/>
  <c r="DM35" i="5"/>
  <c r="BS35" i="5"/>
  <c r="CO35" i="5" s="1"/>
  <c r="DD35" i="5"/>
  <c r="CP35" i="5" s="1"/>
  <c r="AB43" i="5"/>
  <c r="AX43" i="5" s="1"/>
  <c r="BR51" i="5"/>
  <c r="AC57" i="5"/>
  <c r="Y58" i="5"/>
  <c r="BL91" i="5"/>
  <c r="BL137" i="5"/>
  <c r="AY71" i="5"/>
  <c r="CP75" i="5"/>
  <c r="CP82" i="5"/>
  <c r="CZ108" i="5"/>
  <c r="CP9" i="5"/>
  <c r="DM9" i="5" s="1"/>
  <c r="DM10" i="5"/>
  <c r="Y130" i="5"/>
  <c r="Y142" i="5" s="1"/>
  <c r="BH58" i="5"/>
  <c r="BH130" i="5" s="1"/>
  <c r="BH142" i="5" s="1"/>
  <c r="CW135" i="5"/>
  <c r="CW58" i="5"/>
  <c r="DE135" i="5"/>
  <c r="DE58" i="5"/>
  <c r="AY22" i="5"/>
  <c r="DH136" i="5"/>
  <c r="DL4" i="5"/>
  <c r="DA20" i="5"/>
  <c r="BT13" i="5"/>
  <c r="AB14" i="5"/>
  <c r="AX14" i="5" s="1"/>
  <c r="DL14" i="5"/>
  <c r="DI16" i="5"/>
  <c r="CP16" i="5" s="1"/>
  <c r="DM16" i="5" s="1"/>
  <c r="G16" i="5"/>
  <c r="AB18" i="5"/>
  <c r="AX18" i="5" s="1"/>
  <c r="K20" i="5"/>
  <c r="DH20" i="5"/>
  <c r="BC135" i="5"/>
  <c r="CQ135" i="5"/>
  <c r="CP22" i="5"/>
  <c r="DM22" i="5" s="1"/>
  <c r="CP23" i="5"/>
  <c r="CP24" i="5"/>
  <c r="DM24" i="5" s="1"/>
  <c r="AY26" i="5"/>
  <c r="BS27" i="5"/>
  <c r="CO27" i="5" s="1"/>
  <c r="DL28" i="5"/>
  <c r="DM31" i="5"/>
  <c r="BS31" i="5"/>
  <c r="CO31" i="5" s="1"/>
  <c r="CP34" i="5"/>
  <c r="DM34" i="5" s="1"/>
  <c r="AC38" i="5"/>
  <c r="DB39" i="5"/>
  <c r="CP39" i="5" s="1"/>
  <c r="BT39" i="5"/>
  <c r="DL44" i="5"/>
  <c r="BS47" i="5"/>
  <c r="CO47" i="5" s="1"/>
  <c r="DI51" i="5"/>
  <c r="CP51" i="5" s="1"/>
  <c r="BT51" i="5"/>
  <c r="I58" i="5"/>
  <c r="BB58" i="5"/>
  <c r="CQ58" i="5"/>
  <c r="Z137" i="5"/>
  <c r="Z91" i="5"/>
  <c r="DI59" i="5"/>
  <c r="BE137" i="5"/>
  <c r="BE91" i="5"/>
  <c r="BM91" i="5"/>
  <c r="BM137" i="5"/>
  <c r="G60" i="5"/>
  <c r="DK60" i="5" s="1"/>
  <c r="BR60" i="5"/>
  <c r="DI60" i="5"/>
  <c r="CP60" i="5" s="1"/>
  <c r="DM60" i="5" s="1"/>
  <c r="DC91" i="5"/>
  <c r="AY61" i="5"/>
  <c r="BS74" i="5"/>
  <c r="CO74" i="5" s="1"/>
  <c r="DK74" i="5"/>
  <c r="AH91" i="5"/>
  <c r="BY136" i="5"/>
  <c r="BT136" i="5" s="1"/>
  <c r="CT4" i="5"/>
  <c r="K134" i="5"/>
  <c r="BC8" i="5"/>
  <c r="BC134" i="5" s="1"/>
  <c r="BK134" i="5"/>
  <c r="CQ134" i="5"/>
  <c r="CF135" i="5"/>
  <c r="BT41" i="5"/>
  <c r="DK4" i="5"/>
  <c r="BL136" i="5"/>
  <c r="CY136" i="5"/>
  <c r="CY20" i="5"/>
  <c r="AB8" i="5"/>
  <c r="AX8" i="5" s="1"/>
  <c r="BI135" i="5"/>
  <c r="BI58" i="5"/>
  <c r="AY4" i="5"/>
  <c r="BG136" i="5"/>
  <c r="BP136" i="5"/>
  <c r="CS20" i="5"/>
  <c r="G5" i="5"/>
  <c r="CT5" i="5"/>
  <c r="BT5" i="5"/>
  <c r="BC7" i="5"/>
  <c r="BG134" i="5"/>
  <c r="BQ134" i="5"/>
  <c r="AC10" i="5"/>
  <c r="BC10" i="5"/>
  <c r="AY10" i="5" s="1"/>
  <c r="BK15" i="5"/>
  <c r="BK20" i="5" s="1"/>
  <c r="DM17" i="5"/>
  <c r="CP25" i="5"/>
  <c r="DM25" i="5" s="1"/>
  <c r="CX58" i="5"/>
  <c r="AY27" i="5"/>
  <c r="DL27" i="5" s="1"/>
  <c r="BT28" i="5"/>
  <c r="Z135" i="5"/>
  <c r="Z139" i="5" s="1"/>
  <c r="Z141" i="5" s="1"/>
  <c r="BR30" i="5"/>
  <c r="AY30" i="5" s="1"/>
  <c r="DL30" i="5" s="1"/>
  <c r="Z58" i="5"/>
  <c r="DI30" i="5"/>
  <c r="DI135" i="5" s="1"/>
  <c r="BR31" i="5"/>
  <c r="AY31" i="5" s="1"/>
  <c r="AC31" i="5"/>
  <c r="AY35" i="5"/>
  <c r="DL35" i="5" s="1"/>
  <c r="DH39" i="5"/>
  <c r="AC41" i="5"/>
  <c r="G42" i="5"/>
  <c r="DK42" i="5" s="1"/>
  <c r="AY43" i="5"/>
  <c r="DL43" i="5" s="1"/>
  <c r="BS43" i="5"/>
  <c r="CO43" i="5" s="1"/>
  <c r="DD43" i="5"/>
  <c r="CP43" i="5" s="1"/>
  <c r="DM43" i="5" s="1"/>
  <c r="CP46" i="5"/>
  <c r="DM46" i="5" s="1"/>
  <c r="AY47" i="5"/>
  <c r="DL47" i="5" s="1"/>
  <c r="G50" i="5"/>
  <c r="DK50" i="5" s="1"/>
  <c r="BT56" i="5"/>
  <c r="BC58" i="5"/>
  <c r="CF58" i="5"/>
  <c r="CF130" i="5" s="1"/>
  <c r="AI137" i="5"/>
  <c r="AI139" i="5" s="1"/>
  <c r="AI141" i="5" s="1"/>
  <c r="AI91" i="5"/>
  <c r="AC59" i="5"/>
  <c r="CV137" i="5"/>
  <c r="AB64" i="5"/>
  <c r="AX64" i="5" s="1"/>
  <c r="AY68" i="5"/>
  <c r="DL68" i="5" s="1"/>
  <c r="BT70" i="5"/>
  <c r="CT70" i="5"/>
  <c r="CP70" i="5" s="1"/>
  <c r="DK75" i="5"/>
  <c r="AB75" i="5"/>
  <c r="AX75" i="5" s="1"/>
  <c r="BS75" i="5"/>
  <c r="CO75" i="5" s="1"/>
  <c r="CP76" i="5"/>
  <c r="DM76" i="5" s="1"/>
  <c r="BK89" i="5"/>
  <c r="AC89" i="5"/>
  <c r="AP91" i="5"/>
  <c r="BR90" i="5"/>
  <c r="AY90" i="5" s="1"/>
  <c r="DL90" i="5" s="1"/>
  <c r="DK120" i="5"/>
  <c r="BS120" i="5"/>
  <c r="CO120" i="5" s="1"/>
  <c r="BF137" i="5"/>
  <c r="BN136" i="5"/>
  <c r="BN91" i="5"/>
  <c r="CZ137" i="5"/>
  <c r="CP78" i="5"/>
  <c r="DM78" i="5" s="1"/>
  <c r="BR88" i="5"/>
  <c r="DI88" i="5"/>
  <c r="DB89" i="5"/>
  <c r="CP89" i="5" s="1"/>
  <c r="BT89" i="5"/>
  <c r="BC108" i="5"/>
  <c r="BC140" i="5"/>
  <c r="BK108" i="5"/>
  <c r="CU133" i="5"/>
  <c r="BF136" i="5"/>
  <c r="BN135" i="5"/>
  <c r="CX136" i="5"/>
  <c r="DG136" i="5"/>
  <c r="BB134" i="5"/>
  <c r="BJ134" i="5"/>
  <c r="DB134" i="5"/>
  <c r="BC9" i="5"/>
  <c r="CR11" i="5"/>
  <c r="CP11" i="5" s="1"/>
  <c r="DM11" i="5" s="1"/>
  <c r="J130" i="5"/>
  <c r="J142" i="5" s="1"/>
  <c r="R130" i="5"/>
  <c r="AK130" i="5"/>
  <c r="AK142" i="5" s="1"/>
  <c r="CH20" i="5"/>
  <c r="CH130" i="5" s="1"/>
  <c r="DG20" i="5"/>
  <c r="BL135" i="5"/>
  <c r="BL58" i="5"/>
  <c r="CX135" i="5"/>
  <c r="DG135" i="5"/>
  <c r="BK37" i="5"/>
  <c r="BK58" i="5" s="1"/>
  <c r="CG135" i="5"/>
  <c r="CG58" i="5"/>
  <c r="BR40" i="5"/>
  <c r="AY40" i="5" s="1"/>
  <c r="DL40" i="5" s="1"/>
  <c r="AY46" i="5"/>
  <c r="AY57" i="5"/>
  <c r="DG58" i="5"/>
  <c r="CR137" i="5"/>
  <c r="CR91" i="5"/>
  <c r="CY91" i="5"/>
  <c r="AO137" i="5"/>
  <c r="AO91" i="5"/>
  <c r="CP67" i="5"/>
  <c r="DM67" i="5" s="1"/>
  <c r="DM75" i="5"/>
  <c r="AY76" i="5"/>
  <c r="DL76" i="5" s="1"/>
  <c r="AB78" i="5"/>
  <c r="AX78" i="5" s="1"/>
  <c r="DL87" i="5"/>
  <c r="AB87" i="5"/>
  <c r="AX87" i="5" s="1"/>
  <c r="BC88" i="5"/>
  <c r="AY88" i="5" s="1"/>
  <c r="AC88" i="5"/>
  <c r="BS88" i="5"/>
  <c r="CO88" i="5" s="1"/>
  <c r="BB140" i="5"/>
  <c r="BB108" i="5"/>
  <c r="AY93" i="5"/>
  <c r="BJ140" i="5"/>
  <c r="BJ108" i="5"/>
  <c r="CJ108" i="5"/>
  <c r="CJ130" i="5" s="1"/>
  <c r="AB95" i="5"/>
  <c r="AX95" i="5" s="1"/>
  <c r="DL95" i="5"/>
  <c r="BS103" i="5"/>
  <c r="CO103" i="5" s="1"/>
  <c r="BT105" i="5"/>
  <c r="DE105" i="5"/>
  <c r="CP105" i="5" s="1"/>
  <c r="DC13" i="5"/>
  <c r="DC136" i="5" s="1"/>
  <c r="L130" i="5"/>
  <c r="T130" i="5"/>
  <c r="T142" i="5" s="1"/>
  <c r="AM142" i="5"/>
  <c r="BF135" i="5"/>
  <c r="CZ135" i="5"/>
  <c r="CZ58" i="5"/>
  <c r="AW135" i="5"/>
  <c r="AW58" i="5"/>
  <c r="DA41" i="5"/>
  <c r="CP41" i="5" s="1"/>
  <c r="AC50" i="5"/>
  <c r="DM57" i="5"/>
  <c r="R58" i="5"/>
  <c r="BA137" i="5"/>
  <c r="BA91" i="5"/>
  <c r="BI137" i="5"/>
  <c r="BI91" i="5"/>
  <c r="K91" i="5"/>
  <c r="CT64" i="5"/>
  <c r="CP64" i="5" s="1"/>
  <c r="DI65" i="5"/>
  <c r="CP65" i="5" s="1"/>
  <c r="DM65" i="5" s="1"/>
  <c r="AC70" i="5"/>
  <c r="G71" i="5"/>
  <c r="DK71" i="5" s="1"/>
  <c r="BT77" i="5"/>
  <c r="CT77" i="5"/>
  <c r="CP77" i="5" s="1"/>
  <c r="AC79" i="5"/>
  <c r="BC79" i="5"/>
  <c r="DL80" i="5"/>
  <c r="BS82" i="5"/>
  <c r="CO82" i="5" s="1"/>
  <c r="CP84" i="5"/>
  <c r="DM84" i="5" s="1"/>
  <c r="AB90" i="5"/>
  <c r="AX90" i="5" s="1"/>
  <c r="CZ91" i="5"/>
  <c r="G101" i="5"/>
  <c r="DK101" i="5" s="1"/>
  <c r="BR101" i="5"/>
  <c r="AY101" i="5" s="1"/>
  <c r="Z108" i="5"/>
  <c r="DI102" i="5"/>
  <c r="DI140" i="5" s="1"/>
  <c r="BR102" i="5"/>
  <c r="G102" i="5"/>
  <c r="CX109" i="5"/>
  <c r="CP109" i="5" s="1"/>
  <c r="O128" i="5"/>
  <c r="O130" i="5" s="1"/>
  <c r="O142" i="5" s="1"/>
  <c r="AZ136" i="5"/>
  <c r="BQ136" i="5"/>
  <c r="CZ136" i="5"/>
  <c r="AH136" i="5"/>
  <c r="BD134" i="5"/>
  <c r="BL134" i="5"/>
  <c r="BI136" i="5"/>
  <c r="BR136" i="5"/>
  <c r="CS136" i="5"/>
  <c r="DA136" i="5"/>
  <c r="AW136" i="5"/>
  <c r="G7" i="5"/>
  <c r="DK7" i="5" s="1"/>
  <c r="AH134" i="5"/>
  <c r="BE134" i="5"/>
  <c r="BM134" i="5"/>
  <c r="CW134" i="5"/>
  <c r="DE134" i="5"/>
  <c r="BS12" i="5"/>
  <c r="CO12" i="5" s="1"/>
  <c r="M130" i="5"/>
  <c r="M142" i="5" s="1"/>
  <c r="AF20" i="5"/>
  <c r="BG135" i="5"/>
  <c r="CS135" i="5"/>
  <c r="CS58" i="5"/>
  <c r="DA135" i="5"/>
  <c r="DA58" i="5"/>
  <c r="BQ135" i="5"/>
  <c r="BQ58" i="5"/>
  <c r="BQ130" i="5" s="1"/>
  <c r="AV135" i="5"/>
  <c r="AV58" i="5"/>
  <c r="AV130" i="5" s="1"/>
  <c r="BJ41" i="5"/>
  <c r="AY41" i="5" s="1"/>
  <c r="AB49" i="5"/>
  <c r="AX49" i="5" s="1"/>
  <c r="AY52" i="5"/>
  <c r="CM58" i="5"/>
  <c r="CM130" i="5" s="1"/>
  <c r="AC61" i="5"/>
  <c r="AH137" i="5"/>
  <c r="AC63" i="5"/>
  <c r="BC63" i="5"/>
  <c r="AY63" i="5" s="1"/>
  <c r="BT64" i="5"/>
  <c r="CP68" i="5"/>
  <c r="DM68" i="5" s="1"/>
  <c r="BS69" i="5"/>
  <c r="CO69" i="5" s="1"/>
  <c r="CP73" i="5"/>
  <c r="DM73" i="5" s="1"/>
  <c r="DM74" i="5"/>
  <c r="AY79" i="5"/>
  <c r="DM82" i="5"/>
  <c r="AY83" i="5"/>
  <c r="CP85" i="5"/>
  <c r="DM85" i="5" s="1"/>
  <c r="BT87" i="5"/>
  <c r="CT87" i="5"/>
  <c r="CP87" i="5" s="1"/>
  <c r="CP88" i="5"/>
  <c r="DM88" i="5" s="1"/>
  <c r="BS97" i="5"/>
  <c r="CO97" i="5" s="1"/>
  <c r="DE97" i="5"/>
  <c r="BG108" i="5"/>
  <c r="AB103" i="5"/>
  <c r="AX103" i="5" s="1"/>
  <c r="AY105" i="5"/>
  <c r="CW132" i="5"/>
  <c r="CW128" i="5"/>
  <c r="CR136" i="5"/>
  <c r="BB136" i="5"/>
  <c r="BJ136" i="5"/>
  <c r="BA7" i="5"/>
  <c r="AY7" i="5" s="1"/>
  <c r="DL7" i="5" s="1"/>
  <c r="BF134" i="5"/>
  <c r="BO134" i="5"/>
  <c r="BO139" i="5" s="1"/>
  <c r="BO141" i="5" s="1"/>
  <c r="BN134" i="5"/>
  <c r="CX134" i="5"/>
  <c r="DG134" i="5"/>
  <c r="V142" i="5"/>
  <c r="AG130" i="5"/>
  <c r="AG142" i="5" s="1"/>
  <c r="AW20" i="5"/>
  <c r="AZ135" i="5"/>
  <c r="BH135" i="5"/>
  <c r="CT135" i="5"/>
  <c r="L137" i="5"/>
  <c r="L139" i="5" s="1"/>
  <c r="L141" i="5" s="1"/>
  <c r="L91" i="5"/>
  <c r="CU59" i="5"/>
  <c r="G59" i="5"/>
  <c r="CN91" i="5"/>
  <c r="CW137" i="5"/>
  <c r="CW91" i="5"/>
  <c r="DE137" i="5"/>
  <c r="DE91" i="5"/>
  <c r="CF137" i="5"/>
  <c r="CF139" i="5" s="1"/>
  <c r="CF141" i="5" s="1"/>
  <c r="DA64" i="5"/>
  <c r="DA137" i="5" s="1"/>
  <c r="DL65" i="5"/>
  <c r="CP66" i="5"/>
  <c r="DM66" i="5" s="1"/>
  <c r="AY70" i="5"/>
  <c r="DL71" i="5"/>
  <c r="AB71" i="5"/>
  <c r="AX71" i="5" s="1"/>
  <c r="AY75" i="5"/>
  <c r="DL75" i="5" s="1"/>
  <c r="CP86" i="5"/>
  <c r="DM86" i="5" s="1"/>
  <c r="BF91" i="5"/>
  <c r="BF140" i="5"/>
  <c r="BF108" i="5"/>
  <c r="BG132" i="5"/>
  <c r="BG128" i="5"/>
  <c r="AY125" i="5"/>
  <c r="DL125" i="5" s="1"/>
  <c r="O132" i="5"/>
  <c r="O139" i="5" s="1"/>
  <c r="O141" i="5" s="1"/>
  <c r="CR52" i="5"/>
  <c r="CP52" i="5" s="1"/>
  <c r="DM52" i="5" s="1"/>
  <c r="BG137" i="5"/>
  <c r="BQ137" i="5"/>
  <c r="CQ137" i="5"/>
  <c r="CY137" i="5"/>
  <c r="DH137" i="5"/>
  <c r="BR66" i="5"/>
  <c r="AY66" i="5" s="1"/>
  <c r="DL66" i="5" s="1"/>
  <c r="DL67" i="5"/>
  <c r="BR73" i="5"/>
  <c r="AY73" i="5" s="1"/>
  <c r="DL73" i="5" s="1"/>
  <c r="BD108" i="5"/>
  <c r="BD140" i="5"/>
  <c r="BL140" i="5"/>
  <c r="BL108" i="5"/>
  <c r="CP96" i="5"/>
  <c r="DM96" i="5" s="1"/>
  <c r="AB101" i="5"/>
  <c r="AX101" i="5" s="1"/>
  <c r="DL101" i="5"/>
  <c r="AY106" i="5"/>
  <c r="CH138" i="5"/>
  <c r="DC121" i="5"/>
  <c r="DC128" i="5" s="1"/>
  <c r="BT121" i="5"/>
  <c r="DH128" i="5"/>
  <c r="BT53" i="5"/>
  <c r="BD56" i="5"/>
  <c r="BD58" i="5" s="1"/>
  <c r="BB137" i="5"/>
  <c r="BB91" i="5"/>
  <c r="BT59" i="5"/>
  <c r="AP137" i="5"/>
  <c r="K137" i="5"/>
  <c r="AB69" i="5"/>
  <c r="AX69" i="5" s="1"/>
  <c r="BT72" i="5"/>
  <c r="AB74" i="5"/>
  <c r="AX74" i="5" s="1"/>
  <c r="BC86" i="5"/>
  <c r="AY86" i="5" s="1"/>
  <c r="AC86" i="5"/>
  <c r="BG140" i="5"/>
  <c r="BQ108" i="5"/>
  <c r="AY94" i="5"/>
  <c r="DL94" i="5" s="1"/>
  <c r="AY102" i="5"/>
  <c r="CR110" i="5"/>
  <c r="BT110" i="5"/>
  <c r="BG133" i="5"/>
  <c r="BQ133" i="5"/>
  <c r="W130" i="5"/>
  <c r="BC137" i="5"/>
  <c r="BC91" i="5"/>
  <c r="DC137" i="5"/>
  <c r="BY137" i="5"/>
  <c r="BY91" i="5"/>
  <c r="BT81" i="5"/>
  <c r="S137" i="5"/>
  <c r="S139" i="5" s="1"/>
  <c r="S141" i="5" s="1"/>
  <c r="S91" i="5"/>
  <c r="S130" i="5" s="1"/>
  <c r="S142" i="5" s="1"/>
  <c r="DB82" i="5"/>
  <c r="BK82" i="5"/>
  <c r="AY82" i="5" s="1"/>
  <c r="DL82" i="5" s="1"/>
  <c r="AB84" i="5"/>
  <c r="AX84" i="5" s="1"/>
  <c r="BZ91" i="5"/>
  <c r="DL98" i="5"/>
  <c r="DM99" i="5"/>
  <c r="AE140" i="5"/>
  <c r="AE108" i="5"/>
  <c r="AE130" i="5" s="1"/>
  <c r="AZ104" i="5"/>
  <c r="AZ108" i="5" s="1"/>
  <c r="AC104" i="5"/>
  <c r="BJ128" i="5"/>
  <c r="BJ132" i="5"/>
  <c r="BI111" i="5"/>
  <c r="AY111" i="5" s="1"/>
  <c r="DL111" i="5" s="1"/>
  <c r="G111" i="5"/>
  <c r="BS111" i="5" s="1"/>
  <c r="CO111" i="5" s="1"/>
  <c r="CZ111" i="5"/>
  <c r="CP111" i="5" s="1"/>
  <c r="DM111" i="5" s="1"/>
  <c r="G116" i="5"/>
  <c r="DK116" i="5" s="1"/>
  <c r="BR116" i="5"/>
  <c r="AY116" i="5" s="1"/>
  <c r="DL116" i="5" s="1"/>
  <c r="CN137" i="5"/>
  <c r="CV91" i="5"/>
  <c r="DD137" i="5"/>
  <c r="DD91" i="5"/>
  <c r="BP137" i="5"/>
  <c r="BP91" i="5"/>
  <c r="DM71" i="5"/>
  <c r="BS71" i="5"/>
  <c r="CO71" i="5" s="1"/>
  <c r="AY74" i="5"/>
  <c r="DL74" i="5" s="1"/>
  <c r="DL77" i="5"/>
  <c r="CP79" i="5"/>
  <c r="DM79" i="5" s="1"/>
  <c r="BS93" i="5"/>
  <c r="CO93" i="5" s="1"/>
  <c r="DG140" i="5"/>
  <c r="CX108" i="5"/>
  <c r="CP97" i="5"/>
  <c r="DM97" i="5" s="1"/>
  <c r="CP101" i="5"/>
  <c r="DM101" i="5" s="1"/>
  <c r="AB107" i="5"/>
  <c r="AX107" i="5" s="1"/>
  <c r="P128" i="5"/>
  <c r="P130" i="5" s="1"/>
  <c r="P142" i="5" s="1"/>
  <c r="CY110" i="5"/>
  <c r="CY128" i="5" s="1"/>
  <c r="G110" i="5"/>
  <c r="DK110" i="5" s="1"/>
  <c r="P132" i="5"/>
  <c r="P139" i="5" s="1"/>
  <c r="P141" i="5" s="1"/>
  <c r="BH110" i="5"/>
  <c r="CE132" i="5"/>
  <c r="CE139" i="5" s="1"/>
  <c r="CE141" i="5" s="1"/>
  <c r="CE128" i="5"/>
  <c r="CE130" i="5" s="1"/>
  <c r="AY123" i="5"/>
  <c r="DL123" i="5" s="1"/>
  <c r="CQ128" i="5"/>
  <c r="G140" i="5"/>
  <c r="DK140" i="5" s="1"/>
  <c r="DK93" i="5"/>
  <c r="BK140" i="5"/>
  <c r="DH140" i="5"/>
  <c r="DH108" i="5"/>
  <c r="DL97" i="5"/>
  <c r="DL99" i="5"/>
  <c r="AC102" i="5"/>
  <c r="BN102" i="5"/>
  <c r="BP108" i="5"/>
  <c r="I132" i="5"/>
  <c r="I128" i="5"/>
  <c r="BA109" i="5"/>
  <c r="G109" i="5"/>
  <c r="AB109" i="5" s="1"/>
  <c r="AX109" i="5" s="1"/>
  <c r="BH132" i="5"/>
  <c r="BH139" i="5" s="1"/>
  <c r="BH141" i="5" s="1"/>
  <c r="BT109" i="5"/>
  <c r="BW128" i="5"/>
  <c r="BW132" i="5"/>
  <c r="CY132" i="5"/>
  <c r="BB110" i="5"/>
  <c r="BB128" i="5" s="1"/>
  <c r="BB130" i="5" s="1"/>
  <c r="AG132" i="5"/>
  <c r="AG139" i="5" s="1"/>
  <c r="AG141" i="5" s="1"/>
  <c r="AG128" i="5"/>
  <c r="CP113" i="5"/>
  <c r="DM113" i="5" s="1"/>
  <c r="BM128" i="5"/>
  <c r="BS123" i="5"/>
  <c r="CO123" i="5" s="1"/>
  <c r="DM124" i="5"/>
  <c r="BS124" i="5"/>
  <c r="CO124" i="5" s="1"/>
  <c r="U139" i="5"/>
  <c r="U141" i="5" s="1"/>
  <c r="AS140" i="5"/>
  <c r="AS108" i="5"/>
  <c r="AS130" i="5" s="1"/>
  <c r="CR140" i="5"/>
  <c r="CR108" i="5"/>
  <c r="CZ140" i="5"/>
  <c r="DG108" i="5"/>
  <c r="AY97" i="5"/>
  <c r="DM104" i="5"/>
  <c r="DE106" i="5"/>
  <c r="BT106" i="5"/>
  <c r="M132" i="5"/>
  <c r="M139" i="5" s="1"/>
  <c r="M141" i="5" s="1"/>
  <c r="BE109" i="5"/>
  <c r="AZ128" i="5"/>
  <c r="AZ132" i="5"/>
  <c r="DA128" i="5"/>
  <c r="AW132" i="5"/>
  <c r="AW128" i="5"/>
  <c r="BN133" i="5"/>
  <c r="AB120" i="5"/>
  <c r="AX120" i="5" s="1"/>
  <c r="BT125" i="5"/>
  <c r="CT125" i="5"/>
  <c r="AY89" i="5"/>
  <c r="CW108" i="5"/>
  <c r="BS100" i="5"/>
  <c r="CO100" i="5" s="1"/>
  <c r="AB114" i="5"/>
  <c r="AX114" i="5" s="1"/>
  <c r="CP122" i="5"/>
  <c r="DM122" i="5" s="1"/>
  <c r="R139" i="5"/>
  <c r="R141" i="5" s="1"/>
  <c r="CV140" i="5"/>
  <c r="DA140" i="5"/>
  <c r="AY100" i="5"/>
  <c r="BV140" i="5"/>
  <c r="BV108" i="5"/>
  <c r="BV130" i="5" s="1"/>
  <c r="BF128" i="5"/>
  <c r="CV128" i="5"/>
  <c r="DE128" i="5"/>
  <c r="DE132" i="5"/>
  <c r="CZ133" i="5"/>
  <c r="DL118" i="5"/>
  <c r="AB118" i="5"/>
  <c r="AX118" i="5" s="1"/>
  <c r="AY122" i="5"/>
  <c r="BS122" i="5"/>
  <c r="CO122" i="5" s="1"/>
  <c r="CQ133" i="5"/>
  <c r="BH140" i="5"/>
  <c r="BH108" i="5"/>
  <c r="CT140" i="5"/>
  <c r="CT108" i="5"/>
  <c r="DB140" i="5"/>
  <c r="DB108" i="5"/>
  <c r="CP94" i="5"/>
  <c r="DM95" i="5"/>
  <c r="Z140" i="5"/>
  <c r="BR96" i="5"/>
  <c r="G96" i="5"/>
  <c r="AB96" i="5" s="1"/>
  <c r="AX96" i="5" s="1"/>
  <c r="CN140" i="5"/>
  <c r="CN108" i="5"/>
  <c r="BS101" i="5"/>
  <c r="CO101" i="5" s="1"/>
  <c r="I140" i="5"/>
  <c r="I108" i="5"/>
  <c r="Q128" i="5"/>
  <c r="Q130" i="5" s="1"/>
  <c r="Q142" i="5" s="1"/>
  <c r="CT132" i="5"/>
  <c r="CZ110" i="5"/>
  <c r="BI110" i="5"/>
  <c r="BL133" i="5"/>
  <c r="CS133" i="5"/>
  <c r="BR115" i="5"/>
  <c r="AY115" i="5" s="1"/>
  <c r="G115" i="5"/>
  <c r="DK115" i="5" s="1"/>
  <c r="AB119" i="5"/>
  <c r="AX119" i="5" s="1"/>
  <c r="AU138" i="5"/>
  <c r="BP121" i="5"/>
  <c r="AU128" i="5"/>
  <c r="AU130" i="5" s="1"/>
  <c r="AU142" i="5" s="1"/>
  <c r="AB125" i="5"/>
  <c r="AX125" i="5" s="1"/>
  <c r="J139" i="5"/>
  <c r="J141" i="5" s="1"/>
  <c r="BI140" i="5"/>
  <c r="BI108" i="5"/>
  <c r="CU140" i="5"/>
  <c r="CU108" i="5"/>
  <c r="DC140" i="5"/>
  <c r="DC108" i="5"/>
  <c r="AB94" i="5"/>
  <c r="AX94" i="5" s="1"/>
  <c r="BE108" i="5"/>
  <c r="CP99" i="5"/>
  <c r="BN105" i="5"/>
  <c r="AC105" i="5"/>
  <c r="CR107" i="5"/>
  <c r="BN137" i="5"/>
  <c r="BN128" i="5"/>
  <c r="BN132" i="5"/>
  <c r="DD128" i="5"/>
  <c r="DC133" i="5"/>
  <c r="AB113" i="5"/>
  <c r="AX113" i="5" s="1"/>
  <c r="DI115" i="5"/>
  <c r="CP115" i="5" s="1"/>
  <c r="AL141" i="5"/>
  <c r="AL142" i="5" s="1"/>
  <c r="AU139" i="5"/>
  <c r="AU141" i="5" s="1"/>
  <c r="CC139" i="5"/>
  <c r="CC141" i="5" s="1"/>
  <c r="CC142" i="5" s="1"/>
  <c r="BI133" i="5"/>
  <c r="BT112" i="5"/>
  <c r="CR112" i="5"/>
  <c r="CR133" i="5" s="1"/>
  <c r="CP114" i="5"/>
  <c r="DM114" i="5" s="1"/>
  <c r="BT115" i="5"/>
  <c r="G138" i="5"/>
  <c r="DK138" i="5" s="1"/>
  <c r="DK121" i="5"/>
  <c r="AQ139" i="5"/>
  <c r="AQ141" i="5" s="1"/>
  <c r="CA139" i="5"/>
  <c r="CA141" i="5" s="1"/>
  <c r="CA142" i="5" s="1"/>
  <c r="AF140" i="5"/>
  <c r="AF108" i="5"/>
  <c r="CI140" i="5"/>
  <c r="BT107" i="5"/>
  <c r="DD107" i="5"/>
  <c r="DD140" i="5" s="1"/>
  <c r="BL132" i="5"/>
  <c r="DG132" i="5"/>
  <c r="BR110" i="5"/>
  <c r="BR132" i="5" s="1"/>
  <c r="BE133" i="5"/>
  <c r="BM133" i="5"/>
  <c r="CP112" i="5"/>
  <c r="CY133" i="5"/>
  <c r="DH133" i="5"/>
  <c r="CR119" i="5"/>
  <c r="CP119" i="5" s="1"/>
  <c r="DM119" i="5" s="1"/>
  <c r="I133" i="5"/>
  <c r="CG128" i="5"/>
  <c r="CG133" i="5"/>
  <c r="BT133" i="5" s="1"/>
  <c r="AC121" i="5"/>
  <c r="CL138" i="5"/>
  <c r="CL139" i="5" s="1"/>
  <c r="CL141" i="5" s="1"/>
  <c r="CL128" i="5"/>
  <c r="CL130" i="5" s="1"/>
  <c r="DG121" i="5"/>
  <c r="DG138" i="5" s="1"/>
  <c r="AC122" i="5"/>
  <c r="CP123" i="5"/>
  <c r="DM123" i="5" s="1"/>
  <c r="DI127" i="5"/>
  <c r="DI134" i="5" s="1"/>
  <c r="BR127" i="5"/>
  <c r="AY127" i="5" s="1"/>
  <c r="G127" i="5"/>
  <c r="DK127" i="5" s="1"/>
  <c r="CN128" i="5"/>
  <c r="BV139" i="5"/>
  <c r="CS140" i="5"/>
  <c r="CP100" i="5"/>
  <c r="DM100" i="5" s="1"/>
  <c r="CP106" i="5"/>
  <c r="AR108" i="5"/>
  <c r="BD132" i="5"/>
  <c r="CS110" i="5"/>
  <c r="CS132" i="5" s="1"/>
  <c r="BF133" i="5"/>
  <c r="BS118" i="5"/>
  <c r="CO118" i="5" s="1"/>
  <c r="CP120" i="5"/>
  <c r="DM120" i="5" s="1"/>
  <c r="J128" i="5"/>
  <c r="BM107" i="5"/>
  <c r="AY107" i="5" s="1"/>
  <c r="DL107" i="5" s="1"/>
  <c r="BF132" i="5"/>
  <c r="BQ128" i="5"/>
  <c r="BQ132" i="5"/>
  <c r="DA132" i="5"/>
  <c r="G112" i="5"/>
  <c r="Q133" i="5"/>
  <c r="AZ133" i="5"/>
  <c r="BH133" i="5"/>
  <c r="DB133" i="5"/>
  <c r="AM139" i="5"/>
  <c r="AM141" i="5" s="1"/>
  <c r="CJ140" i="5"/>
  <c r="CW140" i="5"/>
  <c r="DE93" i="5"/>
  <c r="CP93" i="5" s="1"/>
  <c r="DM93" i="5" s="1"/>
  <c r="BA104" i="5"/>
  <c r="BA140" i="5" s="1"/>
  <c r="BH128" i="5"/>
  <c r="CU128" i="5"/>
  <c r="DC132" i="5"/>
  <c r="AN139" i="5"/>
  <c r="AN141" i="5" s="1"/>
  <c r="AN142" i="5" s="1"/>
  <c r="BB133" i="5"/>
  <c r="CV133" i="5"/>
  <c r="CV139" i="5" s="1"/>
  <c r="CV141" i="5" s="1"/>
  <c r="DD133" i="5"/>
  <c r="AB116" i="5"/>
  <c r="AX116" i="5" s="1"/>
  <c r="DI118" i="5"/>
  <c r="CP118" i="5" s="1"/>
  <c r="DM118" i="5" s="1"/>
  <c r="AY119" i="5"/>
  <c r="DL119" i="5" s="1"/>
  <c r="BL121" i="5"/>
  <c r="BL128" i="5" s="1"/>
  <c r="BY128" i="5"/>
  <c r="CP125" i="5"/>
  <c r="N128" i="5"/>
  <c r="N130" i="5" s="1"/>
  <c r="N142" i="5" s="1"/>
  <c r="AE139" i="5"/>
  <c r="AE141" i="5" s="1"/>
  <c r="DF139" i="5"/>
  <c r="DF141" i="5" s="1"/>
  <c r="CW133" i="5"/>
  <c r="H139" i="5"/>
  <c r="H141" i="5" s="1"/>
  <c r="H142" i="5" s="1"/>
  <c r="Q132" i="5"/>
  <c r="Q139" i="5" s="1"/>
  <c r="Q141" i="5" s="1"/>
  <c r="AS139" i="5"/>
  <c r="CB139" i="5"/>
  <c r="CB141" i="5" s="1"/>
  <c r="CB142" i="5" s="1"/>
  <c r="CJ139" i="5"/>
  <c r="BE140" i="5"/>
  <c r="CX140" i="5"/>
  <c r="BI109" i="5"/>
  <c r="CX133" i="5"/>
  <c r="DG133" i="5"/>
  <c r="AK139" i="5"/>
  <c r="AK141" i="5" s="1"/>
  <c r="AT139" i="5"/>
  <c r="AT141" i="5" s="1"/>
  <c r="V139" i="5"/>
  <c r="V141" i="5" s="1"/>
  <c r="AV139" i="5"/>
  <c r="AV141" i="5" s="1"/>
  <c r="AB36" i="4"/>
  <c r="AX36" i="4" s="1"/>
  <c r="BS64" i="4"/>
  <c r="CO64" i="4" s="1"/>
  <c r="DD128" i="4"/>
  <c r="I135" i="4"/>
  <c r="CR50" i="4"/>
  <c r="I58" i="4"/>
  <c r="BF136" i="4"/>
  <c r="BN135" i="4"/>
  <c r="CX136" i="4"/>
  <c r="DG136" i="4"/>
  <c r="AY6" i="4"/>
  <c r="CY134" i="4"/>
  <c r="DH134" i="4"/>
  <c r="AC9" i="4"/>
  <c r="AI136" i="4"/>
  <c r="BD13" i="4"/>
  <c r="BD136" i="4" s="1"/>
  <c r="AI20" i="4"/>
  <c r="AB15" i="4"/>
  <c r="AX15" i="4" s="1"/>
  <c r="CP16" i="4"/>
  <c r="BC19" i="4"/>
  <c r="AY19" i="4" s="1"/>
  <c r="AH20" i="4"/>
  <c r="CX20" i="4"/>
  <c r="BL135" i="4"/>
  <c r="BL58" i="4"/>
  <c r="CX135" i="4"/>
  <c r="CX58" i="4"/>
  <c r="DG135" i="4"/>
  <c r="AY23" i="4"/>
  <c r="BM32" i="4"/>
  <c r="CG135" i="4"/>
  <c r="DB37" i="4"/>
  <c r="CP37" i="4" s="1"/>
  <c r="CP47" i="4"/>
  <c r="CP49" i="4"/>
  <c r="AC51" i="4"/>
  <c r="BR51" i="4"/>
  <c r="AY51" i="4" s="1"/>
  <c r="BT51" i="4"/>
  <c r="DI51" i="4"/>
  <c r="CP51" i="4" s="1"/>
  <c r="BS52" i="4"/>
  <c r="CO52" i="4" s="1"/>
  <c r="CP66" i="4"/>
  <c r="AC70" i="4"/>
  <c r="BC70" i="4"/>
  <c r="AY70" i="4" s="1"/>
  <c r="AY84" i="4"/>
  <c r="G115" i="4"/>
  <c r="DI115" i="4"/>
  <c r="BR115" i="4"/>
  <c r="Z133" i="4"/>
  <c r="BG136" i="4"/>
  <c r="BG20" i="4"/>
  <c r="BP136" i="4"/>
  <c r="BP20" i="4"/>
  <c r="CQ136" i="4"/>
  <c r="CY136" i="4"/>
  <c r="DH136" i="4"/>
  <c r="DH20" i="4"/>
  <c r="CQ134" i="4"/>
  <c r="CP11" i="4"/>
  <c r="BS12" i="4"/>
  <c r="CO12" i="4" s="1"/>
  <c r="BS17" i="4"/>
  <c r="CO17" i="4" s="1"/>
  <c r="AJ130" i="4"/>
  <c r="CY20" i="4"/>
  <c r="AB21" i="4"/>
  <c r="AX21" i="4" s="1"/>
  <c r="Y135" i="4"/>
  <c r="Y139" i="4" s="1"/>
  <c r="Y141" i="4" s="1"/>
  <c r="G39" i="4"/>
  <c r="AB40" i="4"/>
  <c r="AX40" i="4" s="1"/>
  <c r="BS50" i="4"/>
  <c r="CO50" i="4" s="1"/>
  <c r="CG58" i="4"/>
  <c r="AB75" i="4"/>
  <c r="AX75" i="4" s="1"/>
  <c r="AH91" i="4"/>
  <c r="BD108" i="4"/>
  <c r="BD140" i="4"/>
  <c r="BL140" i="4"/>
  <c r="BL108" i="4"/>
  <c r="BQ108" i="4"/>
  <c r="CP97" i="4"/>
  <c r="I136" i="4"/>
  <c r="G7" i="4"/>
  <c r="CR7" i="4"/>
  <c r="U135" i="4"/>
  <c r="BM26" i="4"/>
  <c r="AY26" i="4" s="1"/>
  <c r="G26" i="4"/>
  <c r="BN94" i="4"/>
  <c r="AC94" i="4"/>
  <c r="AS108" i="4"/>
  <c r="AS130" i="4" s="1"/>
  <c r="AS140" i="4"/>
  <c r="BB136" i="4"/>
  <c r="BB20" i="4"/>
  <c r="DD26" i="4"/>
  <c r="CP26" i="4" s="1"/>
  <c r="BM47" i="4"/>
  <c r="AY47" i="4" s="1"/>
  <c r="AC47" i="4"/>
  <c r="CP53" i="4"/>
  <c r="BS56" i="4"/>
  <c r="CO56" i="4" s="1"/>
  <c r="CR137" i="4"/>
  <c r="CR91" i="4"/>
  <c r="G60" i="4"/>
  <c r="AB60" i="4" s="1"/>
  <c r="AX60" i="4" s="1"/>
  <c r="BR60" i="4"/>
  <c r="AY60" i="4" s="1"/>
  <c r="DI60" i="4"/>
  <c r="CP60" i="4" s="1"/>
  <c r="BK136" i="4"/>
  <c r="BK20" i="4"/>
  <c r="Z136" i="4"/>
  <c r="DI5" i="4"/>
  <c r="DI136" i="4" s="1"/>
  <c r="BR5" i="4"/>
  <c r="G5" i="4"/>
  <c r="AB12" i="4"/>
  <c r="AX12" i="4" s="1"/>
  <c r="CT15" i="4"/>
  <c r="BT18" i="4"/>
  <c r="CT18" i="4"/>
  <c r="CP18" i="4" s="1"/>
  <c r="I20" i="4"/>
  <c r="AW20" i="4"/>
  <c r="DG20" i="4"/>
  <c r="BI135" i="4"/>
  <c r="CU135" i="4"/>
  <c r="CU58" i="4"/>
  <c r="DC135" i="4"/>
  <c r="DC58" i="4"/>
  <c r="AY31" i="4"/>
  <c r="BS42" i="4"/>
  <c r="CO42" i="4" s="1"/>
  <c r="AB43" i="4"/>
  <c r="AX43" i="4" s="1"/>
  <c r="AB44" i="4"/>
  <c r="AX44" i="4" s="1"/>
  <c r="BS45" i="4"/>
  <c r="CO45" i="4" s="1"/>
  <c r="BS47" i="4"/>
  <c r="CO47" i="4" s="1"/>
  <c r="Z137" i="4"/>
  <c r="Z91" i="4"/>
  <c r="BR59" i="4"/>
  <c r="CV137" i="4"/>
  <c r="DI61" i="4"/>
  <c r="CP61" i="4" s="1"/>
  <c r="BT61" i="4"/>
  <c r="AY65" i="4"/>
  <c r="AC68" i="4"/>
  <c r="BR68" i="4"/>
  <c r="AY68" i="4" s="1"/>
  <c r="CP69" i="4"/>
  <c r="CT71" i="4"/>
  <c r="CP71" i="4" s="1"/>
  <c r="G71" i="4"/>
  <c r="BC71" i="4"/>
  <c r="BS72" i="4"/>
  <c r="CO72" i="4" s="1"/>
  <c r="J132" i="4"/>
  <c r="J139" i="4" s="1"/>
  <c r="J141" i="4" s="1"/>
  <c r="BB109" i="4"/>
  <c r="J128" i="4"/>
  <c r="J130" i="4" s="1"/>
  <c r="CS109" i="4"/>
  <c r="BN134" i="4"/>
  <c r="BO134" i="4"/>
  <c r="BO139" i="4" s="1"/>
  <c r="BO141" i="4" s="1"/>
  <c r="BF20" i="4"/>
  <c r="DB38" i="4"/>
  <c r="AB61" i="4"/>
  <c r="AX61" i="4" s="1"/>
  <c r="BS79" i="4"/>
  <c r="CO79" i="4" s="1"/>
  <c r="AB85" i="4"/>
  <c r="AX85" i="4" s="1"/>
  <c r="BJ136" i="4"/>
  <c r="BJ20" i="4"/>
  <c r="AZ135" i="4"/>
  <c r="AZ58" i="4"/>
  <c r="AY21" i="4"/>
  <c r="AB27" i="4"/>
  <c r="AX27" i="4" s="1"/>
  <c r="AY34" i="4"/>
  <c r="L137" i="4"/>
  <c r="L91" i="4"/>
  <c r="L130" i="4" s="1"/>
  <c r="CU59" i="4"/>
  <c r="BD59" i="4"/>
  <c r="G59" i="4"/>
  <c r="BI134" i="4"/>
  <c r="AC6" i="4"/>
  <c r="BB134" i="4"/>
  <c r="BJ134" i="4"/>
  <c r="G9" i="4"/>
  <c r="G134" i="4" s="1"/>
  <c r="CG15" i="4"/>
  <c r="AB17" i="4"/>
  <c r="AX17" i="4" s="1"/>
  <c r="BT19" i="4"/>
  <c r="BN20" i="4"/>
  <c r="AY29" i="4"/>
  <c r="Z135" i="4"/>
  <c r="BR30" i="4"/>
  <c r="DI30" i="4"/>
  <c r="CP30" i="4" s="1"/>
  <c r="Z58" i="4"/>
  <c r="G30" i="4"/>
  <c r="BS30" i="4" s="1"/>
  <c r="CO30" i="4" s="1"/>
  <c r="DF135" i="4"/>
  <c r="DF139" i="4" s="1"/>
  <c r="DF141" i="4" s="1"/>
  <c r="DF58" i="4"/>
  <c r="DF130" i="4" s="1"/>
  <c r="BM36" i="4"/>
  <c r="AY36" i="4" s="1"/>
  <c r="AC38" i="4"/>
  <c r="BK38" i="4"/>
  <c r="BK135" i="4" s="1"/>
  <c r="BA49" i="4"/>
  <c r="AY49" i="4" s="1"/>
  <c r="AC49" i="4"/>
  <c r="AC52" i="4"/>
  <c r="BR52" i="4"/>
  <c r="AY52" i="4" s="1"/>
  <c r="U58" i="4"/>
  <c r="BT86" i="4"/>
  <c r="CT86" i="4"/>
  <c r="CY140" i="4"/>
  <c r="CY108" i="4"/>
  <c r="DH140" i="4"/>
  <c r="DH108" i="4"/>
  <c r="BN102" i="4"/>
  <c r="AC102" i="4"/>
  <c r="AB123" i="4"/>
  <c r="AX123" i="4" s="1"/>
  <c r="DI65" i="4"/>
  <c r="CP65" i="4" s="1"/>
  <c r="G65" i="4"/>
  <c r="BS66" i="4"/>
  <c r="CO66" i="4" s="1"/>
  <c r="CS20" i="4"/>
  <c r="DA20" i="4"/>
  <c r="K136" i="4"/>
  <c r="CT7" i="4"/>
  <c r="K20" i="4"/>
  <c r="BC7" i="4"/>
  <c r="BG135" i="4"/>
  <c r="CF135" i="4"/>
  <c r="DA41" i="4"/>
  <c r="DA58" i="4" s="1"/>
  <c r="AB81" i="4"/>
  <c r="AX81" i="4" s="1"/>
  <c r="BH135" i="4"/>
  <c r="BH58" i="4"/>
  <c r="CT135" i="4"/>
  <c r="CT58" i="4"/>
  <c r="AB4" i="4"/>
  <c r="AX4" i="4" s="1"/>
  <c r="BE136" i="4"/>
  <c r="BM136" i="4"/>
  <c r="CW136" i="4"/>
  <c r="CW20" i="4"/>
  <c r="DE136" i="4"/>
  <c r="DE20" i="4"/>
  <c r="BK134" i="4"/>
  <c r="BW134" i="4"/>
  <c r="BY8" i="4"/>
  <c r="CX134" i="4"/>
  <c r="DG134" i="4"/>
  <c r="Z134" i="4"/>
  <c r="DI9" i="4"/>
  <c r="AY10" i="4"/>
  <c r="BS11" i="4"/>
  <c r="CO11" i="4" s="1"/>
  <c r="AC13" i="4"/>
  <c r="AB18" i="4"/>
  <c r="AX18" i="4" s="1"/>
  <c r="BC135" i="4"/>
  <c r="CW135" i="4"/>
  <c r="CW58" i="4"/>
  <c r="DE135" i="4"/>
  <c r="DE58" i="4"/>
  <c r="AY35" i="4"/>
  <c r="BT35" i="4"/>
  <c r="BT37" i="4"/>
  <c r="AY44" i="4"/>
  <c r="CP46" i="4"/>
  <c r="BT48" i="4"/>
  <c r="CR48" i="4"/>
  <c r="CP48" i="4" s="1"/>
  <c r="BS49" i="4"/>
  <c r="CO49" i="4" s="1"/>
  <c r="AB53" i="4"/>
  <c r="AX53" i="4" s="1"/>
  <c r="AW137" i="4"/>
  <c r="AW91" i="4"/>
  <c r="BG137" i="4"/>
  <c r="BG91" i="4"/>
  <c r="BQ137" i="4"/>
  <c r="BQ91" i="4"/>
  <c r="CV91" i="4"/>
  <c r="CF137" i="4"/>
  <c r="CF91" i="4"/>
  <c r="CF130" i="4" s="1"/>
  <c r="DA64" i="4"/>
  <c r="DA91" i="4" s="1"/>
  <c r="BT83" i="4"/>
  <c r="DB83" i="4"/>
  <c r="CP83" i="4" s="1"/>
  <c r="AB100" i="4"/>
  <c r="AX100" i="4" s="1"/>
  <c r="BS104" i="4"/>
  <c r="CO104" i="4" s="1"/>
  <c r="BS105" i="4"/>
  <c r="CO105" i="4" s="1"/>
  <c r="AF132" i="4"/>
  <c r="AF128" i="4"/>
  <c r="AC109" i="4"/>
  <c r="BR116" i="4"/>
  <c r="AY116" i="4" s="1"/>
  <c r="DI116" i="4"/>
  <c r="CP116" i="4" s="1"/>
  <c r="G116" i="4"/>
  <c r="BY136" i="4"/>
  <c r="CV136" i="4"/>
  <c r="DD136" i="4"/>
  <c r="I134" i="4"/>
  <c r="AZ134" i="4"/>
  <c r="BH134" i="4"/>
  <c r="CR8" i="4"/>
  <c r="CZ134" i="4"/>
  <c r="BA9" i="4"/>
  <c r="H130" i="4"/>
  <c r="Y130" i="4"/>
  <c r="AQ20" i="4"/>
  <c r="AQ130" i="4" s="1"/>
  <c r="BB135" i="4"/>
  <c r="BW135" i="4"/>
  <c r="BW58" i="4"/>
  <c r="CV135" i="4"/>
  <c r="CV58" i="4"/>
  <c r="DD24" i="4"/>
  <c r="CN135" i="4"/>
  <c r="DI40" i="4"/>
  <c r="CP40" i="4" s="1"/>
  <c r="AO135" i="4"/>
  <c r="AO58" i="4"/>
  <c r="BG58" i="4"/>
  <c r="CN58" i="4"/>
  <c r="BF137" i="4"/>
  <c r="BF91" i="4"/>
  <c r="BN136" i="4"/>
  <c r="BN91" i="4"/>
  <c r="CS137" i="4"/>
  <c r="AP137" i="4"/>
  <c r="BY91" i="4"/>
  <c r="AB66" i="4"/>
  <c r="AX66" i="4" s="1"/>
  <c r="BC72" i="4"/>
  <c r="AY72" i="4" s="1"/>
  <c r="AC72" i="4"/>
  <c r="CP79" i="4"/>
  <c r="CP85" i="4"/>
  <c r="DC108" i="4"/>
  <c r="BT103" i="4"/>
  <c r="DE103" i="4"/>
  <c r="BV108" i="4"/>
  <c r="BV130" i="4" s="1"/>
  <c r="BV140" i="4"/>
  <c r="CQ104" i="4"/>
  <c r="CP104" i="4" s="1"/>
  <c r="I140" i="4"/>
  <c r="CR107" i="4"/>
  <c r="G107" i="4"/>
  <c r="I108" i="4"/>
  <c r="BA107" i="4"/>
  <c r="CJ108" i="4"/>
  <c r="CJ130" i="4" s="1"/>
  <c r="G109" i="4"/>
  <c r="I128" i="4"/>
  <c r="I132" i="4"/>
  <c r="BA109" i="4"/>
  <c r="DC132" i="4"/>
  <c r="AZ133" i="4"/>
  <c r="BL13" i="4"/>
  <c r="BL20" i="4" s="1"/>
  <c r="CT17" i="4"/>
  <c r="CP17" i="4" s="1"/>
  <c r="AT130" i="4"/>
  <c r="AF135" i="4"/>
  <c r="AF58" i="4"/>
  <c r="BE135" i="4"/>
  <c r="BE58" i="4"/>
  <c r="CQ135" i="4"/>
  <c r="CY135" i="4"/>
  <c r="DH135" i="4"/>
  <c r="DH58" i="4"/>
  <c r="AR135" i="4"/>
  <c r="AR139" i="4" s="1"/>
  <c r="BM24" i="4"/>
  <c r="AY24" i="4" s="1"/>
  <c r="BR38" i="4"/>
  <c r="AC39" i="4"/>
  <c r="BS40" i="4"/>
  <c r="CO40" i="4" s="1"/>
  <c r="DD43" i="4"/>
  <c r="CP43" i="4" s="1"/>
  <c r="BS46" i="4"/>
  <c r="CO46" i="4" s="1"/>
  <c r="AB55" i="4"/>
  <c r="AX55" i="4" s="1"/>
  <c r="R58" i="4"/>
  <c r="R130" i="4" s="1"/>
  <c r="BO58" i="4"/>
  <c r="BO130" i="4" s="1"/>
  <c r="CQ58" i="4"/>
  <c r="AZ91" i="4"/>
  <c r="BI137" i="4"/>
  <c r="CW91" i="4"/>
  <c r="CW137" i="4"/>
  <c r="DE137" i="4"/>
  <c r="DE91" i="4"/>
  <c r="AY73" i="4"/>
  <c r="BS81" i="4"/>
  <c r="CO81" i="4" s="1"/>
  <c r="BS88" i="4"/>
  <c r="CO88" i="4" s="1"/>
  <c r="AZ108" i="4"/>
  <c r="BS99" i="4"/>
  <c r="CO99" i="4" s="1"/>
  <c r="AR140" i="4"/>
  <c r="AC107" i="4"/>
  <c r="BX132" i="4"/>
  <c r="BX139" i="4" s="1"/>
  <c r="BX141" i="4" s="1"/>
  <c r="CS111" i="4"/>
  <c r="CU13" i="4"/>
  <c r="CU136" i="4" s="1"/>
  <c r="DC13" i="4"/>
  <c r="DC20" i="4" s="1"/>
  <c r="BF135" i="4"/>
  <c r="BN58" i="4"/>
  <c r="CZ135" i="4"/>
  <c r="CZ58" i="4"/>
  <c r="AW135" i="4"/>
  <c r="AW58" i="4"/>
  <c r="BP135" i="4"/>
  <c r="AP135" i="4"/>
  <c r="AP58" i="4"/>
  <c r="CM135" i="4"/>
  <c r="CM139" i="4" s="1"/>
  <c r="CM141" i="4" s="1"/>
  <c r="CM58" i="4"/>
  <c r="CM130" i="4" s="1"/>
  <c r="AB50" i="4"/>
  <c r="AX50" i="4" s="1"/>
  <c r="BP58" i="4"/>
  <c r="CI58" i="4"/>
  <c r="BA137" i="4"/>
  <c r="CG137" i="4"/>
  <c r="BT62" i="4"/>
  <c r="DB62" i="4"/>
  <c r="AY67" i="4"/>
  <c r="AY74" i="4"/>
  <c r="CP76" i="4"/>
  <c r="CP80" i="4"/>
  <c r="BC83" i="4"/>
  <c r="AC83" i="4"/>
  <c r="AY85" i="4"/>
  <c r="AB86" i="4"/>
  <c r="AX86" i="4" s="1"/>
  <c r="AR108" i="4"/>
  <c r="CN128" i="4"/>
  <c r="CN132" i="4"/>
  <c r="AZ136" i="4"/>
  <c r="BH136" i="4"/>
  <c r="BQ136" i="4"/>
  <c r="CZ136" i="4"/>
  <c r="AH136" i="4"/>
  <c r="AF134" i="4"/>
  <c r="BD134" i="4"/>
  <c r="BL134" i="4"/>
  <c r="CV134" i="4"/>
  <c r="DD134" i="4"/>
  <c r="BI136" i="4"/>
  <c r="CS136" i="4"/>
  <c r="DA136" i="4"/>
  <c r="AW136" i="4"/>
  <c r="AH134" i="4"/>
  <c r="BE134" i="4"/>
  <c r="BM134" i="4"/>
  <c r="CW134" i="4"/>
  <c r="DE134" i="4"/>
  <c r="AF20" i="4"/>
  <c r="AN130" i="4"/>
  <c r="CS135" i="4"/>
  <c r="CS58" i="4"/>
  <c r="DA135" i="4"/>
  <c r="AV135" i="4"/>
  <c r="AV139" i="4" s="1"/>
  <c r="AV141" i="4" s="1"/>
  <c r="AV58" i="4"/>
  <c r="AV130" i="4" s="1"/>
  <c r="BJ41" i="4"/>
  <c r="AY41" i="4" s="1"/>
  <c r="BB58" i="4"/>
  <c r="CY137" i="4"/>
  <c r="CY91" i="4"/>
  <c r="DH137" i="4"/>
  <c r="DH91" i="4"/>
  <c r="AO137" i="4"/>
  <c r="AO91" i="4"/>
  <c r="BJ64" i="4"/>
  <c r="BJ137" i="4" s="1"/>
  <c r="BK83" i="4"/>
  <c r="AP91" i="4"/>
  <c r="CX108" i="4"/>
  <c r="BA104" i="4"/>
  <c r="AY104" i="4" s="1"/>
  <c r="AF140" i="4"/>
  <c r="AF108" i="4"/>
  <c r="AB112" i="4"/>
  <c r="AX112" i="4" s="1"/>
  <c r="CR112" i="4"/>
  <c r="BW133" i="4"/>
  <c r="BT112" i="4"/>
  <c r="BS120" i="4"/>
  <c r="CO120" i="4" s="1"/>
  <c r="AB122" i="4"/>
  <c r="AX122" i="4" s="1"/>
  <c r="AZ137" i="4"/>
  <c r="L135" i="4"/>
  <c r="BD56" i="4"/>
  <c r="BD135" i="4" s="1"/>
  <c r="BH137" i="4"/>
  <c r="BH91" i="4"/>
  <c r="AY62" i="4"/>
  <c r="AC64" i="4"/>
  <c r="BS68" i="4"/>
  <c r="CO68" i="4" s="1"/>
  <c r="AC77" i="4"/>
  <c r="BC77" i="4"/>
  <c r="AY77" i="4" s="1"/>
  <c r="CP82" i="4"/>
  <c r="BC89" i="4"/>
  <c r="AY89" i="4" s="1"/>
  <c r="AC89" i="4"/>
  <c r="BE140" i="4"/>
  <c r="BE108" i="4"/>
  <c r="AY95" i="4"/>
  <c r="AW140" i="4"/>
  <c r="BR96" i="4"/>
  <c r="AW108" i="4"/>
  <c r="BI140" i="4"/>
  <c r="AH140" i="4"/>
  <c r="AH108" i="4"/>
  <c r="U140" i="4"/>
  <c r="U108" i="4"/>
  <c r="BM107" i="4"/>
  <c r="BM108" i="4" s="1"/>
  <c r="BI108" i="4"/>
  <c r="G110" i="4"/>
  <c r="P128" i="4"/>
  <c r="P130" i="4" s="1"/>
  <c r="CY110" i="4"/>
  <c r="CY128" i="4" s="1"/>
  <c r="BH110" i="4"/>
  <c r="BH128" i="4" s="1"/>
  <c r="BC132" i="4"/>
  <c r="BF133" i="4"/>
  <c r="BA115" i="4"/>
  <c r="AC115" i="4"/>
  <c r="AY123" i="4"/>
  <c r="CT126" i="4"/>
  <c r="CP126" i="4" s="1"/>
  <c r="BT126" i="4"/>
  <c r="P132" i="4"/>
  <c r="P139" i="4" s="1"/>
  <c r="P141" i="4" s="1"/>
  <c r="DC91" i="4"/>
  <c r="AC63" i="4"/>
  <c r="AH137" i="4"/>
  <c r="CT70" i="4"/>
  <c r="BT70" i="4"/>
  <c r="AY71" i="4"/>
  <c r="CT89" i="4"/>
  <c r="CP89" i="4" s="1"/>
  <c r="BT89" i="4"/>
  <c r="AZ140" i="4"/>
  <c r="AY93" i="4"/>
  <c r="BH140" i="4"/>
  <c r="BH108" i="4"/>
  <c r="CT108" i="4"/>
  <c r="CP95" i="4"/>
  <c r="CP98" i="4"/>
  <c r="BJ108" i="4"/>
  <c r="BS106" i="4"/>
  <c r="CO106" i="4" s="1"/>
  <c r="DE106" i="4"/>
  <c r="BE128" i="4"/>
  <c r="BE132" i="4"/>
  <c r="BN132" i="4"/>
  <c r="BA110" i="4"/>
  <c r="AC110" i="4"/>
  <c r="CN133" i="4"/>
  <c r="CP113" i="4"/>
  <c r="AH128" i="4"/>
  <c r="BC122" i="4"/>
  <c r="CW140" i="4"/>
  <c r="CW108" i="4"/>
  <c r="CP99" i="4"/>
  <c r="DI109" i="4"/>
  <c r="Z132" i="4"/>
  <c r="Z128" i="4"/>
  <c r="BQ128" i="4"/>
  <c r="BQ132" i="4"/>
  <c r="DE128" i="4"/>
  <c r="DI118" i="4"/>
  <c r="CP118" i="4" s="1"/>
  <c r="G118" i="4"/>
  <c r="BG128" i="4"/>
  <c r="BE137" i="4"/>
  <c r="BE91" i="4"/>
  <c r="BM137" i="4"/>
  <c r="BM91" i="4"/>
  <c r="CQ137" i="4"/>
  <c r="CQ91" i="4"/>
  <c r="CZ137" i="4"/>
  <c r="CZ91" i="4"/>
  <c r="CP67" i="4"/>
  <c r="CX140" i="4"/>
  <c r="DG140" i="4"/>
  <c r="DG108" i="4"/>
  <c r="BR109" i="4"/>
  <c r="CU128" i="4"/>
  <c r="DD132" i="4"/>
  <c r="AN132" i="4"/>
  <c r="AN139" i="4" s="1"/>
  <c r="AN141" i="4" s="1"/>
  <c r="AC111" i="4"/>
  <c r="CS133" i="4"/>
  <c r="AC113" i="4"/>
  <c r="BA113" i="4"/>
  <c r="AY113" i="4" s="1"/>
  <c r="AB127" i="4"/>
  <c r="AX127" i="4" s="1"/>
  <c r="BA54" i="4"/>
  <c r="AY54" i="4" s="1"/>
  <c r="G54" i="4"/>
  <c r="CR54" i="4"/>
  <c r="CP54" i="4" s="1"/>
  <c r="AC59" i="4"/>
  <c r="BL91" i="4"/>
  <c r="CX137" i="4"/>
  <c r="CX91" i="4"/>
  <c r="DG137" i="4"/>
  <c r="DG91" i="4"/>
  <c r="BY137" i="4"/>
  <c r="BF140" i="4"/>
  <c r="BF108" i="4"/>
  <c r="CS140" i="4"/>
  <c r="DA140" i="4"/>
  <c r="DA108" i="4"/>
  <c r="CP101" i="4"/>
  <c r="G103" i="4"/>
  <c r="BR103" i="4"/>
  <c r="AY103" i="4" s="1"/>
  <c r="DI103" i="4"/>
  <c r="CV109" i="4"/>
  <c r="M132" i="4"/>
  <c r="M139" i="4" s="1"/>
  <c r="M141" i="4" s="1"/>
  <c r="M128" i="4"/>
  <c r="M130" i="4" s="1"/>
  <c r="CX128" i="4"/>
  <c r="CX132" i="4"/>
  <c r="DH132" i="4"/>
  <c r="DH128" i="4"/>
  <c r="AG128" i="4"/>
  <c r="AG130" i="4" s="1"/>
  <c r="AG132" i="4"/>
  <c r="AG139" i="4" s="1"/>
  <c r="AG141" i="4" s="1"/>
  <c r="BB110" i="4"/>
  <c r="BI111" i="4"/>
  <c r="AY111" i="4" s="1"/>
  <c r="G111" i="4"/>
  <c r="CQ132" i="4"/>
  <c r="CQ128" i="4"/>
  <c r="CZ111" i="4"/>
  <c r="BT114" i="4"/>
  <c r="CR114" i="4"/>
  <c r="CP114" i="4" s="1"/>
  <c r="U133" i="4"/>
  <c r="BM119" i="4"/>
  <c r="DD119" i="4"/>
  <c r="DD133" i="4" s="1"/>
  <c r="AP128" i="4"/>
  <c r="AP133" i="4"/>
  <c r="AC120" i="4"/>
  <c r="AL139" i="4"/>
  <c r="AL141" i="4" s="1"/>
  <c r="AL142" i="4" s="1"/>
  <c r="AU139" i="4"/>
  <c r="AU141" i="4" s="1"/>
  <c r="BL137" i="4"/>
  <c r="CP100" i="4"/>
  <c r="BS102" i="4"/>
  <c r="CO102" i="4" s="1"/>
  <c r="AC103" i="4"/>
  <c r="AC106" i="4"/>
  <c r="BL132" i="4"/>
  <c r="AW128" i="4"/>
  <c r="CZ112" i="4"/>
  <c r="CZ133" i="4" s="1"/>
  <c r="Q133" i="4"/>
  <c r="BG133" i="4"/>
  <c r="BQ133" i="4"/>
  <c r="CV133" i="4"/>
  <c r="AY120" i="4"/>
  <c r="G138" i="4"/>
  <c r="AW132" i="4"/>
  <c r="G90" i="4"/>
  <c r="AB90" i="4" s="1"/>
  <c r="AX90" i="4" s="1"/>
  <c r="BR90" i="4"/>
  <c r="AY90" i="4" s="1"/>
  <c r="DI90" i="4"/>
  <c r="CP90" i="4" s="1"/>
  <c r="CZ108" i="4"/>
  <c r="AE140" i="4"/>
  <c r="AC104" i="4"/>
  <c r="AE108" i="4"/>
  <c r="AE130" i="4" s="1"/>
  <c r="AY105" i="4"/>
  <c r="BD132" i="4"/>
  <c r="DB132" i="4"/>
  <c r="DB128" i="4"/>
  <c r="CE132" i="4"/>
  <c r="CE139" i="4" s="1"/>
  <c r="CE141" i="4" s="1"/>
  <c r="BT110" i="4"/>
  <c r="CW133" i="4"/>
  <c r="DG133" i="4"/>
  <c r="CR119" i="4"/>
  <c r="BT119" i="4"/>
  <c r="Q128" i="4"/>
  <c r="Q130" i="4" s="1"/>
  <c r="CE128" i="4"/>
  <c r="CE130" i="4" s="1"/>
  <c r="AE139" i="4"/>
  <c r="AI137" i="4"/>
  <c r="BT53" i="4"/>
  <c r="BB137" i="4"/>
  <c r="K137" i="4"/>
  <c r="BC81" i="4"/>
  <c r="AY81" i="4" s="1"/>
  <c r="CP88" i="4"/>
  <c r="K91" i="4"/>
  <c r="CT140" i="4"/>
  <c r="DB140" i="4"/>
  <c r="AY106" i="4"/>
  <c r="N132" i="4"/>
  <c r="N139" i="4" s="1"/>
  <c r="N141" i="4" s="1"/>
  <c r="BF109" i="4"/>
  <c r="N128" i="4"/>
  <c r="N130" i="4" s="1"/>
  <c r="AZ132" i="4"/>
  <c r="AZ128" i="4"/>
  <c r="CT132" i="4"/>
  <c r="AF133" i="4"/>
  <c r="BC133" i="4"/>
  <c r="BK133" i="4"/>
  <c r="CX133" i="4"/>
  <c r="DH133" i="4"/>
  <c r="BT115" i="4"/>
  <c r="CR115" i="4"/>
  <c r="CG133" i="4"/>
  <c r="CG128" i="4"/>
  <c r="BY128" i="4"/>
  <c r="CT122" i="4"/>
  <c r="CP122" i="4" s="1"/>
  <c r="BT122" i="4"/>
  <c r="W130" i="4"/>
  <c r="DC137" i="4"/>
  <c r="BC63" i="4"/>
  <c r="BS69" i="4"/>
  <c r="CO69" i="4" s="1"/>
  <c r="BS75" i="4"/>
  <c r="CO75" i="4" s="1"/>
  <c r="BK82" i="4"/>
  <c r="AY82" i="4" s="1"/>
  <c r="BS84" i="4"/>
  <c r="CO84" i="4" s="1"/>
  <c r="BS85" i="4"/>
  <c r="CO85" i="4" s="1"/>
  <c r="BB140" i="4"/>
  <c r="BJ140" i="4"/>
  <c r="CU140" i="4"/>
  <c r="BT95" i="4"/>
  <c r="O128" i="4"/>
  <c r="O130" i="4" s="1"/>
  <c r="O132" i="4"/>
  <c r="O139" i="4" s="1"/>
  <c r="O141" i="4" s="1"/>
  <c r="BJ132" i="4"/>
  <c r="BJ128" i="4"/>
  <c r="CU132" i="4"/>
  <c r="DE132" i="4"/>
  <c r="BW128" i="4"/>
  <c r="BD133" i="4"/>
  <c r="BL133" i="4"/>
  <c r="AB124" i="4"/>
  <c r="AX124" i="4" s="1"/>
  <c r="BW132" i="4"/>
  <c r="DD137" i="4"/>
  <c r="BP91" i="4"/>
  <c r="BP137" i="4"/>
  <c r="BC140" i="4"/>
  <c r="BK140" i="4"/>
  <c r="CJ140" i="4"/>
  <c r="CV140" i="4"/>
  <c r="Z140" i="4"/>
  <c r="CN140" i="4"/>
  <c r="BT96" i="4"/>
  <c r="CZ109" i="4"/>
  <c r="Q132" i="4"/>
  <c r="Q139" i="4" s="1"/>
  <c r="Q141" i="4" s="1"/>
  <c r="CW109" i="4"/>
  <c r="DG132" i="4"/>
  <c r="DG128" i="4"/>
  <c r="BK132" i="4"/>
  <c r="BK128" i="4"/>
  <c r="AW133" i="4"/>
  <c r="BE133" i="4"/>
  <c r="CQ133" i="4"/>
  <c r="DA133" i="4"/>
  <c r="AB125" i="4"/>
  <c r="AX125" i="4" s="1"/>
  <c r="CP125" i="4"/>
  <c r="DE133" i="4"/>
  <c r="CL138" i="4"/>
  <c r="CL139" i="4" s="1"/>
  <c r="CL141" i="4" s="1"/>
  <c r="CL128" i="4"/>
  <c r="CL130" i="4" s="1"/>
  <c r="AY126" i="4"/>
  <c r="BN128" i="4"/>
  <c r="CB139" i="4"/>
  <c r="CB141" i="4" s="1"/>
  <c r="CJ139" i="4"/>
  <c r="BN137" i="4"/>
  <c r="DI112" i="4"/>
  <c r="DC133" i="4"/>
  <c r="BT121" i="4"/>
  <c r="BV139" i="4"/>
  <c r="BG140" i="4"/>
  <c r="CZ140" i="4"/>
  <c r="BR112" i="4"/>
  <c r="R139" i="4"/>
  <c r="R141" i="4" s="1"/>
  <c r="CD139" i="4"/>
  <c r="CD141" i="4" s="1"/>
  <c r="BT134" i="5" l="1"/>
  <c r="BS54" i="4"/>
  <c r="CO54" i="4" s="1"/>
  <c r="AE142" i="5"/>
  <c r="AP139" i="5"/>
  <c r="AP141" i="5" s="1"/>
  <c r="CP121" i="4"/>
  <c r="AY102" i="4"/>
  <c r="AY120" i="5"/>
  <c r="DL120" i="5" s="1"/>
  <c r="AC138" i="5"/>
  <c r="AB138" i="5" s="1"/>
  <c r="AX138" i="5" s="1"/>
  <c r="AV142" i="5"/>
  <c r="AY13" i="5"/>
  <c r="AH130" i="5"/>
  <c r="BM135" i="5"/>
  <c r="BM139" i="5" s="1"/>
  <c r="BW139" i="5"/>
  <c r="BW141" i="5" s="1"/>
  <c r="BM108" i="5"/>
  <c r="AP130" i="5"/>
  <c r="AP142" i="5" s="1"/>
  <c r="AE141" i="4"/>
  <c r="AE142" i="4" s="1"/>
  <c r="AZ140" i="5"/>
  <c r="BN140" i="5"/>
  <c r="AO130" i="5"/>
  <c r="BR134" i="4"/>
  <c r="BC128" i="4"/>
  <c r="DB58" i="5"/>
  <c r="AO139" i="5"/>
  <c r="AO141" i="5" s="1"/>
  <c r="BD20" i="5"/>
  <c r="BD130" i="5" s="1"/>
  <c r="BT108" i="5"/>
  <c r="DB135" i="5"/>
  <c r="DH135" i="5"/>
  <c r="BJ135" i="5"/>
  <c r="BC134" i="4"/>
  <c r="BA133" i="5"/>
  <c r="DI134" i="4"/>
  <c r="BC136" i="4"/>
  <c r="DL127" i="5"/>
  <c r="CZ132" i="5"/>
  <c r="CZ139" i="5" s="1"/>
  <c r="CZ141" i="5" s="1"/>
  <c r="DB136" i="5"/>
  <c r="DI58" i="5"/>
  <c r="CF142" i="5"/>
  <c r="BK135" i="5"/>
  <c r="BR134" i="5"/>
  <c r="AY24" i="5"/>
  <c r="DL24" i="5" s="1"/>
  <c r="CP13" i="5"/>
  <c r="BT137" i="5"/>
  <c r="AR130" i="5"/>
  <c r="AR142" i="5" s="1"/>
  <c r="DD38" i="5"/>
  <c r="CP38" i="5" s="1"/>
  <c r="DM38" i="5" s="1"/>
  <c r="AY122" i="4"/>
  <c r="CN141" i="5"/>
  <c r="CG130" i="5"/>
  <c r="CG142" i="5" s="1"/>
  <c r="BR108" i="5"/>
  <c r="CP127" i="5"/>
  <c r="DM127" i="5" s="1"/>
  <c r="AY64" i="5"/>
  <c r="DL64" i="5" s="1"/>
  <c r="BB132" i="5"/>
  <c r="BB139" i="5" s="1"/>
  <c r="BB141" i="5" s="1"/>
  <c r="BB142" i="5" s="1"/>
  <c r="AY15" i="5"/>
  <c r="DL15" i="5" s="1"/>
  <c r="AY96" i="5"/>
  <c r="DL96" i="5" s="1"/>
  <c r="BT38" i="5"/>
  <c r="BT58" i="5" s="1"/>
  <c r="CI58" i="5"/>
  <c r="CI130" i="5" s="1"/>
  <c r="BT140" i="5"/>
  <c r="BM140" i="5"/>
  <c r="CE142" i="5"/>
  <c r="BJ137" i="5"/>
  <c r="CN130" i="5"/>
  <c r="BK136" i="5"/>
  <c r="BR20" i="5"/>
  <c r="DL83" i="5"/>
  <c r="BR91" i="5"/>
  <c r="DM50" i="5"/>
  <c r="BT132" i="5"/>
  <c r="DH139" i="5"/>
  <c r="DH141" i="5" s="1"/>
  <c r="DL106" i="5"/>
  <c r="AC137" i="5"/>
  <c r="CP102" i="5"/>
  <c r="DM102" i="5" s="1"/>
  <c r="BW130" i="5"/>
  <c r="BW142" i="5" s="1"/>
  <c r="BA134" i="5"/>
  <c r="AY134" i="5" s="1"/>
  <c r="DL134" i="5" s="1"/>
  <c r="AC135" i="5"/>
  <c r="AB135" i="5" s="1"/>
  <c r="AX135" i="5" s="1"/>
  <c r="AB56" i="4"/>
  <c r="AX56" i="4" s="1"/>
  <c r="AY56" i="5"/>
  <c r="DL56" i="5" s="1"/>
  <c r="CF139" i="4"/>
  <c r="CF141" i="4" s="1"/>
  <c r="BR135" i="5"/>
  <c r="DB137" i="4"/>
  <c r="CS139" i="5"/>
  <c r="CS141" i="5" s="1"/>
  <c r="CS128" i="5"/>
  <c r="CS130" i="5" s="1"/>
  <c r="CS142" i="5" s="1"/>
  <c r="CP110" i="5"/>
  <c r="AY9" i="5"/>
  <c r="DL9" i="5" s="1"/>
  <c r="DM23" i="5"/>
  <c r="DI133" i="5"/>
  <c r="CP133" i="5" s="1"/>
  <c r="DM133" i="5" s="1"/>
  <c r="BT8" i="5"/>
  <c r="BT20" i="5" s="1"/>
  <c r="AB117" i="4"/>
  <c r="AX117" i="4" s="1"/>
  <c r="BS76" i="4"/>
  <c r="CO76" i="4" s="1"/>
  <c r="BE130" i="4"/>
  <c r="BD20" i="4"/>
  <c r="AY39" i="4"/>
  <c r="BJ91" i="4"/>
  <c r="BM140" i="4"/>
  <c r="DI135" i="4"/>
  <c r="DC128" i="4"/>
  <c r="AY9" i="4"/>
  <c r="AB54" i="4"/>
  <c r="AX54" i="4" s="1"/>
  <c r="J142" i="4"/>
  <c r="AS141" i="4"/>
  <c r="CA142" i="4"/>
  <c r="CC142" i="4"/>
  <c r="BQ135" i="4"/>
  <c r="AC20" i="4"/>
  <c r="DB133" i="4"/>
  <c r="CN137" i="4"/>
  <c r="CN139" i="4" s="1"/>
  <c r="CN141" i="4" s="1"/>
  <c r="DD135" i="4"/>
  <c r="DD139" i="4" s="1"/>
  <c r="BT38" i="4"/>
  <c r="BT58" i="4" s="1"/>
  <c r="BS58" i="4" s="1"/>
  <c r="CO58" i="4" s="1"/>
  <c r="BT59" i="4"/>
  <c r="BS59" i="4" s="1"/>
  <c r="CO59" i="4" s="1"/>
  <c r="AY50" i="4"/>
  <c r="CD142" i="4"/>
  <c r="CI135" i="4"/>
  <c r="BI128" i="4"/>
  <c r="AB96" i="4"/>
  <c r="AX96" i="4" s="1"/>
  <c r="AY7" i="4"/>
  <c r="BZ130" i="4"/>
  <c r="AY8" i="4"/>
  <c r="BI132" i="4"/>
  <c r="BI139" i="4" s="1"/>
  <c r="BI141" i="4" s="1"/>
  <c r="CP107" i="4"/>
  <c r="AO139" i="4"/>
  <c r="AO141" i="4" s="1"/>
  <c r="CP102" i="4"/>
  <c r="G58" i="4"/>
  <c r="BA136" i="4"/>
  <c r="BR20" i="4"/>
  <c r="AI130" i="4"/>
  <c r="V142" i="4"/>
  <c r="BT128" i="4"/>
  <c r="AC138" i="4"/>
  <c r="AB138" i="4" s="1"/>
  <c r="AX138" i="4" s="1"/>
  <c r="DD140" i="4"/>
  <c r="AY115" i="4"/>
  <c r="AP130" i="4"/>
  <c r="CR58" i="4"/>
  <c r="U130" i="4"/>
  <c r="AY56" i="4"/>
  <c r="CP41" i="4"/>
  <c r="BN140" i="4"/>
  <c r="BK91" i="4"/>
  <c r="K130" i="4"/>
  <c r="AY59" i="4"/>
  <c r="CP50" i="4"/>
  <c r="BG139" i="4"/>
  <c r="BG141" i="4" s="1"/>
  <c r="BR133" i="4"/>
  <c r="BR136" i="4"/>
  <c r="AH139" i="4"/>
  <c r="AH141" i="4" s="1"/>
  <c r="AR130" i="4"/>
  <c r="AY107" i="4"/>
  <c r="CP103" i="4"/>
  <c r="CQ108" i="4"/>
  <c r="CQ130" i="4" s="1"/>
  <c r="CP39" i="4"/>
  <c r="T142" i="4"/>
  <c r="AY96" i="4"/>
  <c r="BV141" i="4"/>
  <c r="BV142" i="4" s="1"/>
  <c r="G140" i="4"/>
  <c r="CN91" i="4"/>
  <c r="CN130" i="4" s="1"/>
  <c r="BK137" i="4"/>
  <c r="BK139" i="4" s="1"/>
  <c r="BK141" i="4" s="1"/>
  <c r="CP115" i="4"/>
  <c r="DI108" i="4"/>
  <c r="AY119" i="4"/>
  <c r="AY110" i="4"/>
  <c r="AY83" i="4"/>
  <c r="DB91" i="4"/>
  <c r="G108" i="4"/>
  <c r="CP64" i="4"/>
  <c r="BS60" i="4"/>
  <c r="CO60" i="4" s="1"/>
  <c r="CP59" i="4"/>
  <c r="AZ130" i="4"/>
  <c r="AJ142" i="4"/>
  <c r="S142" i="4"/>
  <c r="AB82" i="4"/>
  <c r="AX82" i="4" s="1"/>
  <c r="BL138" i="4"/>
  <c r="AY138" i="4" s="1"/>
  <c r="AY121" i="4"/>
  <c r="BA108" i="4"/>
  <c r="BA140" i="4"/>
  <c r="BH132" i="4"/>
  <c r="BH139" i="4" s="1"/>
  <c r="BH141" i="4" s="1"/>
  <c r="CT91" i="4"/>
  <c r="BQ130" i="4"/>
  <c r="CP119" i="4"/>
  <c r="CP111" i="4"/>
  <c r="DI140" i="4"/>
  <c r="DE108" i="4"/>
  <c r="DE130" i="4" s="1"/>
  <c r="I139" i="4"/>
  <c r="AO130" i="4"/>
  <c r="AO142" i="4" s="1"/>
  <c r="CP9" i="4"/>
  <c r="K139" i="4"/>
  <c r="K141" i="4" s="1"/>
  <c r="DI20" i="4"/>
  <c r="BN108" i="4"/>
  <c r="BN130" i="4" s="1"/>
  <c r="L139" i="4"/>
  <c r="L141" i="4" s="1"/>
  <c r="L142" i="4" s="1"/>
  <c r="DB135" i="4"/>
  <c r="CP38" i="4"/>
  <c r="CP110" i="4"/>
  <c r="AB73" i="4"/>
  <c r="AX73" i="4" s="1"/>
  <c r="CP7" i="4"/>
  <c r="AY5" i="4"/>
  <c r="BI130" i="4"/>
  <c r="CI130" i="4"/>
  <c r="BW130" i="4"/>
  <c r="CT137" i="4"/>
  <c r="BA58" i="4"/>
  <c r="Z130" i="4"/>
  <c r="BM58" i="4"/>
  <c r="DB58" i="4"/>
  <c r="BC137" i="4"/>
  <c r="BC139" i="4" s="1"/>
  <c r="BC141" i="4" s="1"/>
  <c r="BZ142" i="4"/>
  <c r="CH142" i="4"/>
  <c r="AC108" i="4"/>
  <c r="AY112" i="4"/>
  <c r="BH130" i="4"/>
  <c r="CP70" i="4"/>
  <c r="AY63" i="4"/>
  <c r="CP109" i="4"/>
  <c r="AU142" i="4"/>
  <c r="AG142" i="4"/>
  <c r="AP139" i="4"/>
  <c r="AP141" i="4" s="1"/>
  <c r="BL130" i="4"/>
  <c r="CB142" i="4"/>
  <c r="N142" i="4"/>
  <c r="O142" i="4"/>
  <c r="BP139" i="4"/>
  <c r="BP141" i="4" s="1"/>
  <c r="U139" i="4"/>
  <c r="U141" i="4" s="1"/>
  <c r="DI58" i="4"/>
  <c r="BT135" i="4"/>
  <c r="AW130" i="4"/>
  <c r="AI139" i="4"/>
  <c r="AI141" i="4" s="1"/>
  <c r="AR141" i="4"/>
  <c r="AS142" i="4"/>
  <c r="AC133" i="4"/>
  <c r="AC137" i="4"/>
  <c r="H142" i="4"/>
  <c r="CM142" i="4"/>
  <c r="CE142" i="4"/>
  <c r="AC140" i="4"/>
  <c r="AV142" i="4"/>
  <c r="DF142" i="4"/>
  <c r="CJ141" i="4"/>
  <c r="CJ142" i="4" s="1"/>
  <c r="Q142" i="4"/>
  <c r="AW139" i="4"/>
  <c r="AW141" i="4" s="1"/>
  <c r="M142" i="4"/>
  <c r="AC134" i="4"/>
  <c r="AB134" i="4" s="1"/>
  <c r="AX134" i="4" s="1"/>
  <c r="AB133" i="5"/>
  <c r="AX133" i="5" s="1"/>
  <c r="AO142" i="5"/>
  <c r="DM21" i="5"/>
  <c r="Z142" i="5"/>
  <c r="AZ130" i="5"/>
  <c r="AB105" i="5"/>
  <c r="AX105" i="5" s="1"/>
  <c r="DL105" i="5"/>
  <c r="BS72" i="5"/>
  <c r="CO72" i="5" s="1"/>
  <c r="DM72" i="5"/>
  <c r="BT91" i="5"/>
  <c r="BS59" i="5"/>
  <c r="CO59" i="5" s="1"/>
  <c r="BS121" i="5"/>
  <c r="CO121" i="5" s="1"/>
  <c r="DM121" i="5"/>
  <c r="AB134" i="5"/>
  <c r="AX134" i="5" s="1"/>
  <c r="DL79" i="5"/>
  <c r="AB79" i="5"/>
  <c r="AX79" i="5" s="1"/>
  <c r="CR128" i="5"/>
  <c r="AB10" i="5"/>
  <c r="AX10" i="5" s="1"/>
  <c r="DL10" i="5"/>
  <c r="DI20" i="5"/>
  <c r="CG139" i="5"/>
  <c r="CG141" i="5" s="1"/>
  <c r="DA139" i="5"/>
  <c r="DA141" i="5" s="1"/>
  <c r="BS107" i="5"/>
  <c r="CO107" i="5" s="1"/>
  <c r="BS112" i="5"/>
  <c r="CO112" i="5" s="1"/>
  <c r="DM112" i="5"/>
  <c r="DM125" i="5"/>
  <c r="BS125" i="5"/>
  <c r="CO125" i="5" s="1"/>
  <c r="AZ139" i="5"/>
  <c r="AZ141" i="5" s="1"/>
  <c r="BK91" i="5"/>
  <c r="BK130" i="5" s="1"/>
  <c r="CT91" i="5"/>
  <c r="DM53" i="5"/>
  <c r="BS53" i="5"/>
  <c r="CO53" i="5" s="1"/>
  <c r="AC108" i="5"/>
  <c r="BN108" i="5"/>
  <c r="BN130" i="5" s="1"/>
  <c r="AW130" i="5"/>
  <c r="AF130" i="5"/>
  <c r="AH139" i="5"/>
  <c r="AH141" i="5" s="1"/>
  <c r="AH142" i="5" s="1"/>
  <c r="DL89" i="5"/>
  <c r="AB89" i="5"/>
  <c r="AX89" i="5" s="1"/>
  <c r="BL130" i="5"/>
  <c r="CP30" i="5"/>
  <c r="DM30" i="5" s="1"/>
  <c r="DI137" i="5"/>
  <c r="DI91" i="5"/>
  <c r="BS51" i="5"/>
  <c r="CO51" i="5" s="1"/>
  <c r="DM51" i="5"/>
  <c r="BS39" i="5"/>
  <c r="CO39" i="5" s="1"/>
  <c r="DM39" i="5"/>
  <c r="AB6" i="5"/>
  <c r="AX6" i="5" s="1"/>
  <c r="DL6" i="5"/>
  <c r="BE130" i="5"/>
  <c r="AI142" i="5"/>
  <c r="DL34" i="5"/>
  <c r="AB34" i="5"/>
  <c r="AX34" i="5" s="1"/>
  <c r="BR137" i="5"/>
  <c r="AB42" i="5"/>
  <c r="AX42" i="5" s="1"/>
  <c r="BA135" i="5"/>
  <c r="BA58" i="5"/>
  <c r="DM14" i="5"/>
  <c r="BS14" i="5"/>
  <c r="CO14" i="5" s="1"/>
  <c r="BI128" i="5"/>
  <c r="BI132" i="5"/>
  <c r="BI139" i="5" s="1"/>
  <c r="BI141" i="5" s="1"/>
  <c r="AS141" i="5"/>
  <c r="AS142" i="5" s="1"/>
  <c r="DE140" i="5"/>
  <c r="CP140" i="5" s="1"/>
  <c r="DE108" i="5"/>
  <c r="DE130" i="5" s="1"/>
  <c r="BQ139" i="5"/>
  <c r="BQ141" i="5" s="1"/>
  <c r="BQ142" i="5" s="1"/>
  <c r="AB121" i="5"/>
  <c r="AX121" i="5" s="1"/>
  <c r="CP107" i="5"/>
  <c r="CP108" i="5" s="1"/>
  <c r="DM108" i="5" s="1"/>
  <c r="BS109" i="5"/>
  <c r="CO109" i="5" s="1"/>
  <c r="BT128" i="5"/>
  <c r="DM109" i="5"/>
  <c r="AB102" i="5"/>
  <c r="AX102" i="5" s="1"/>
  <c r="DL102" i="5"/>
  <c r="CZ128" i="5"/>
  <c r="CZ130" i="5" s="1"/>
  <c r="AC140" i="5"/>
  <c r="BK137" i="5"/>
  <c r="AY137" i="5" s="1"/>
  <c r="DL137" i="5" s="1"/>
  <c r="BS110" i="5"/>
  <c r="CO110" i="5" s="1"/>
  <c r="CT137" i="5"/>
  <c r="BS127" i="5"/>
  <c r="CO127" i="5" s="1"/>
  <c r="CW139" i="5"/>
  <c r="CW141" i="5" s="1"/>
  <c r="BS96" i="5"/>
  <c r="CO96" i="5" s="1"/>
  <c r="AB63" i="5"/>
  <c r="AX63" i="5" s="1"/>
  <c r="DL63" i="5"/>
  <c r="BS89" i="5"/>
  <c r="CO89" i="5" s="1"/>
  <c r="DM89" i="5"/>
  <c r="G20" i="5"/>
  <c r="DK5" i="5"/>
  <c r="AB16" i="5"/>
  <c r="AX16" i="5" s="1"/>
  <c r="DK16" i="5"/>
  <c r="BS16" i="5"/>
  <c r="CO16" i="5" s="1"/>
  <c r="BJ58" i="5"/>
  <c r="BJ130" i="5" s="1"/>
  <c r="BA108" i="5"/>
  <c r="AY60" i="5"/>
  <c r="DL60" i="5" s="1"/>
  <c r="BI130" i="5"/>
  <c r="BI142" i="5" s="1"/>
  <c r="DK76" i="5"/>
  <c r="BS76" i="5"/>
  <c r="CO76" i="5" s="1"/>
  <c r="AB76" i="5"/>
  <c r="AX76" i="5" s="1"/>
  <c r="BM58" i="5"/>
  <c r="BM130" i="5" s="1"/>
  <c r="BZ130" i="5"/>
  <c r="BZ142" i="5" s="1"/>
  <c r="DK90" i="5"/>
  <c r="BS90" i="5"/>
  <c r="CO90" i="5" s="1"/>
  <c r="DL45" i="5"/>
  <c r="AB45" i="5"/>
  <c r="AX45" i="5" s="1"/>
  <c r="CO58" i="5"/>
  <c r="I130" i="5"/>
  <c r="CW130" i="5"/>
  <c r="DL21" i="5"/>
  <c r="AC58" i="5"/>
  <c r="AB21" i="5"/>
  <c r="AX21" i="5" s="1"/>
  <c r="BS140" i="5"/>
  <c r="CO140" i="5" s="1"/>
  <c r="BE132" i="5"/>
  <c r="BE139" i="5" s="1"/>
  <c r="BE141" i="5" s="1"/>
  <c r="BE128" i="5"/>
  <c r="DM105" i="5"/>
  <c r="BS105" i="5"/>
  <c r="CO105" i="5" s="1"/>
  <c r="DL88" i="5"/>
  <c r="AB88" i="5"/>
  <c r="AX88" i="5" s="1"/>
  <c r="CP134" i="5"/>
  <c r="DM134" i="5" s="1"/>
  <c r="BA20" i="5"/>
  <c r="BF139" i="5"/>
  <c r="BF141" i="5" s="1"/>
  <c r="L142" i="5"/>
  <c r="R142" i="5"/>
  <c r="CR132" i="5"/>
  <c r="BS56" i="5"/>
  <c r="CO56" i="5" s="1"/>
  <c r="DM56" i="5"/>
  <c r="AB41" i="5"/>
  <c r="AX41" i="5" s="1"/>
  <c r="DL41" i="5"/>
  <c r="CP5" i="5"/>
  <c r="DM5" i="5" s="1"/>
  <c r="AB24" i="5"/>
  <c r="AX24" i="5" s="1"/>
  <c r="CV142" i="5"/>
  <c r="BS8" i="5"/>
  <c r="CO8" i="5" s="1"/>
  <c r="BS134" i="5"/>
  <c r="CO134" i="5" s="1"/>
  <c r="BT138" i="5"/>
  <c r="DM77" i="5"/>
  <c r="BS77" i="5"/>
  <c r="CO77" i="5" s="1"/>
  <c r="DC20" i="5"/>
  <c r="DC130" i="5" s="1"/>
  <c r="AB52" i="5"/>
  <c r="AX52" i="5" s="1"/>
  <c r="DL52" i="5"/>
  <c r="BF130" i="5"/>
  <c r="BF142" i="5" s="1"/>
  <c r="AC20" i="5"/>
  <c r="AB13" i="5"/>
  <c r="AX13" i="5" s="1"/>
  <c r="DL13" i="5"/>
  <c r="DL19" i="5"/>
  <c r="AB19" i="5"/>
  <c r="AX19" i="5" s="1"/>
  <c r="BR58" i="5"/>
  <c r="DC139" i="5"/>
  <c r="DC141" i="5" s="1"/>
  <c r="CH139" i="5"/>
  <c r="CH141" i="5" s="1"/>
  <c r="CH142" i="5" s="1"/>
  <c r="DL122" i="5"/>
  <c r="AB122" i="5"/>
  <c r="AX122" i="5" s="1"/>
  <c r="BS115" i="5"/>
  <c r="CO115" i="5" s="1"/>
  <c r="DM115" i="5"/>
  <c r="DE139" i="5"/>
  <c r="AB111" i="5"/>
  <c r="AX111" i="5" s="1"/>
  <c r="DK111" i="5"/>
  <c r="BR128" i="5"/>
  <c r="G137" i="5"/>
  <c r="DK137" i="5" s="1"/>
  <c r="G91" i="5"/>
  <c r="DK91" i="5" s="1"/>
  <c r="DK59" i="5"/>
  <c r="DM87" i="5"/>
  <c r="BS87" i="5"/>
  <c r="CO87" i="5" s="1"/>
  <c r="BS116" i="5"/>
  <c r="CO116" i="5" s="1"/>
  <c r="AB60" i="5"/>
  <c r="AX60" i="5" s="1"/>
  <c r="BS28" i="5"/>
  <c r="CO28" i="5" s="1"/>
  <c r="DM28" i="5"/>
  <c r="BY20" i="5"/>
  <c r="BY130" i="5" s="1"/>
  <c r="BY142" i="5" s="1"/>
  <c r="AY8" i="5"/>
  <c r="DL8" i="5" s="1"/>
  <c r="G136" i="5"/>
  <c r="DK136" i="5" s="1"/>
  <c r="CT8" i="5"/>
  <c r="CT134" i="5" s="1"/>
  <c r="DM13" i="5"/>
  <c r="BS13" i="5"/>
  <c r="CO13" i="5" s="1"/>
  <c r="DH58" i="5"/>
  <c r="DH130" i="5" s="1"/>
  <c r="DH142" i="5" s="1"/>
  <c r="BS7" i="5"/>
  <c r="CO7" i="5" s="1"/>
  <c r="BR133" i="5"/>
  <c r="BR139" i="5" s="1"/>
  <c r="AY112" i="5"/>
  <c r="DL112" i="5" s="1"/>
  <c r="BT135" i="5"/>
  <c r="BS9" i="5"/>
  <c r="CO9" i="5" s="1"/>
  <c r="DK9" i="5"/>
  <c r="BS62" i="5"/>
  <c r="CO62" i="5" s="1"/>
  <c r="DM62" i="5"/>
  <c r="AY37" i="5"/>
  <c r="DL37" i="5" s="1"/>
  <c r="DL100" i="5"/>
  <c r="AB100" i="5"/>
  <c r="AX100" i="5" s="1"/>
  <c r="G135" i="5"/>
  <c r="DK135" i="5" s="1"/>
  <c r="AB9" i="5"/>
  <c r="AX9" i="5" s="1"/>
  <c r="CP26" i="5"/>
  <c r="DM26" i="5" s="1"/>
  <c r="AB55" i="5"/>
  <c r="AX55" i="5" s="1"/>
  <c r="DL55" i="5"/>
  <c r="BL138" i="5"/>
  <c r="AY138" i="5" s="1"/>
  <c r="DL138" i="5" s="1"/>
  <c r="AY121" i="5"/>
  <c r="DL121" i="5" s="1"/>
  <c r="DC138" i="5"/>
  <c r="CP138" i="5" s="1"/>
  <c r="CP121" i="5"/>
  <c r="AC136" i="5"/>
  <c r="DL50" i="5"/>
  <c r="AB50" i="5"/>
  <c r="AX50" i="5" s="1"/>
  <c r="CR135" i="5"/>
  <c r="CR58" i="5"/>
  <c r="AB115" i="5"/>
  <c r="AX115" i="5" s="1"/>
  <c r="DL115" i="5"/>
  <c r="AB110" i="5"/>
  <c r="AX110" i="5" s="1"/>
  <c r="AW139" i="5"/>
  <c r="AW141" i="5" s="1"/>
  <c r="DM106" i="5"/>
  <c r="BS106" i="5"/>
  <c r="CO106" i="5" s="1"/>
  <c r="BA128" i="5"/>
  <c r="BA132" i="5"/>
  <c r="BS81" i="5"/>
  <c r="CO81" i="5" s="1"/>
  <c r="DM81" i="5"/>
  <c r="CL142" i="5"/>
  <c r="DF142" i="5"/>
  <c r="CQ130" i="5"/>
  <c r="DK54" i="5"/>
  <c r="AB54" i="5"/>
  <c r="AX54" i="5" s="1"/>
  <c r="G133" i="5"/>
  <c r="DK133" i="5" s="1"/>
  <c r="DK112" i="5"/>
  <c r="BV141" i="5"/>
  <c r="BV142" i="5" s="1"/>
  <c r="BN139" i="5"/>
  <c r="BN141" i="5" s="1"/>
  <c r="BR140" i="5"/>
  <c r="AY140" i="5" s="1"/>
  <c r="DD108" i="5"/>
  <c r="CY139" i="5"/>
  <c r="CY141" i="5" s="1"/>
  <c r="I139" i="5"/>
  <c r="I141" i="5" s="1"/>
  <c r="DL104" i="5"/>
  <c r="AB104" i="5"/>
  <c r="AX104" i="5" s="1"/>
  <c r="DB91" i="5"/>
  <c r="BD135" i="5"/>
  <c r="BD139" i="5" s="1"/>
  <c r="BD141" i="5" s="1"/>
  <c r="CU137" i="5"/>
  <c r="CU91" i="5"/>
  <c r="CM142" i="5"/>
  <c r="AB70" i="5"/>
  <c r="AX70" i="5" s="1"/>
  <c r="DL70" i="5"/>
  <c r="DA91" i="5"/>
  <c r="AC91" i="5"/>
  <c r="DL59" i="5"/>
  <c r="AB59" i="5"/>
  <c r="AX59" i="5" s="1"/>
  <c r="DL31" i="5"/>
  <c r="AB31" i="5"/>
  <c r="AX31" i="5" s="1"/>
  <c r="CY130" i="5"/>
  <c r="DM41" i="5"/>
  <c r="BS41" i="5"/>
  <c r="CO41" i="5" s="1"/>
  <c r="K130" i="5"/>
  <c r="K142" i="5" s="1"/>
  <c r="AB15" i="5"/>
  <c r="AX15" i="5" s="1"/>
  <c r="DI108" i="5"/>
  <c r="G58" i="5"/>
  <c r="DK58" i="5" s="1"/>
  <c r="CU20" i="5"/>
  <c r="BC20" i="5"/>
  <c r="BC130" i="5" s="1"/>
  <c r="DL22" i="5"/>
  <c r="AB22" i="5"/>
  <c r="AX22" i="5" s="1"/>
  <c r="CR20" i="5"/>
  <c r="AQ142" i="5"/>
  <c r="CX128" i="5"/>
  <c r="CX130" i="5" s="1"/>
  <c r="CX142" i="5" s="1"/>
  <c r="CX132" i="5"/>
  <c r="CX139" i="5" s="1"/>
  <c r="CX141" i="5" s="1"/>
  <c r="DL38" i="5"/>
  <c r="AB38" i="5"/>
  <c r="AX38" i="5" s="1"/>
  <c r="AY110" i="5"/>
  <c r="DL110" i="5" s="1"/>
  <c r="BP138" i="5"/>
  <c r="BP139" i="5" s="1"/>
  <c r="BP141" i="5" s="1"/>
  <c r="BP128" i="5"/>
  <c r="BP130" i="5" s="1"/>
  <c r="BP142" i="5" s="1"/>
  <c r="G132" i="5"/>
  <c r="DK109" i="5"/>
  <c r="G128" i="5"/>
  <c r="DK128" i="5" s="1"/>
  <c r="CQ139" i="5"/>
  <c r="CQ141" i="5" s="1"/>
  <c r="AB61" i="5"/>
  <c r="AX61" i="5" s="1"/>
  <c r="DL61" i="5"/>
  <c r="AB57" i="5"/>
  <c r="AX57" i="5" s="1"/>
  <c r="DL57" i="5"/>
  <c r="BS60" i="5"/>
  <c r="CO60" i="5" s="1"/>
  <c r="DM36" i="5"/>
  <c r="BS36" i="5"/>
  <c r="CO36" i="5" s="1"/>
  <c r="AF139" i="5"/>
  <c r="AF141" i="5" s="1"/>
  <c r="DG139" i="5"/>
  <c r="DG141" i="5" s="1"/>
  <c r="DK96" i="5"/>
  <c r="G108" i="5"/>
  <c r="DK108" i="5" s="1"/>
  <c r="DK102" i="5"/>
  <c r="BS102" i="5"/>
  <c r="CO102" i="5" s="1"/>
  <c r="DK17" i="5"/>
  <c r="BS17" i="5"/>
  <c r="CO17" i="5" s="1"/>
  <c r="CJ141" i="5"/>
  <c r="CJ142" i="5" s="1"/>
  <c r="DG128" i="5"/>
  <c r="AY109" i="5"/>
  <c r="DI128" i="5"/>
  <c r="AY104" i="5"/>
  <c r="AY108" i="5" s="1"/>
  <c r="AB86" i="5"/>
  <c r="AX86" i="5" s="1"/>
  <c r="DL86" i="5"/>
  <c r="DB137" i="5"/>
  <c r="DB139" i="5" s="1"/>
  <c r="DB141" i="5" s="1"/>
  <c r="DL93" i="5"/>
  <c r="BG139" i="5"/>
  <c r="BG141" i="5" s="1"/>
  <c r="BG142" i="5" s="1"/>
  <c r="CI141" i="5"/>
  <c r="BS64" i="5"/>
  <c r="CO64" i="5" s="1"/>
  <c r="DM64" i="5"/>
  <c r="BA136" i="5"/>
  <c r="DG130" i="5"/>
  <c r="DM70" i="5"/>
  <c r="BS70" i="5"/>
  <c r="CO70" i="5" s="1"/>
  <c r="BS5" i="5"/>
  <c r="CO5" i="5" s="1"/>
  <c r="CT136" i="5"/>
  <c r="BS54" i="5"/>
  <c r="CO54" i="5" s="1"/>
  <c r="DA130" i="5"/>
  <c r="DA142" i="5" s="1"/>
  <c r="AC128" i="5"/>
  <c r="CP59" i="5"/>
  <c r="CP91" i="5" s="1"/>
  <c r="DM19" i="5"/>
  <c r="BS19" i="5"/>
  <c r="CO19" i="5" s="1"/>
  <c r="DM94" i="5"/>
  <c r="BS94" i="5"/>
  <c r="CO94" i="5" s="1"/>
  <c r="CU136" i="5"/>
  <c r="BC136" i="5"/>
  <c r="AY136" i="5" s="1"/>
  <c r="AB17" i="5"/>
  <c r="AX17" i="5" s="1"/>
  <c r="AB7" i="5"/>
  <c r="AX7" i="5" s="1"/>
  <c r="G134" i="5"/>
  <c r="DK134" i="5" s="1"/>
  <c r="DK8" i="5"/>
  <c r="DL23" i="5"/>
  <c r="AB23" i="5"/>
  <c r="AX23" i="5" s="1"/>
  <c r="BS42" i="5"/>
  <c r="CO42" i="5" s="1"/>
  <c r="AB108" i="4"/>
  <c r="AX108" i="4" s="1"/>
  <c r="AB116" i="4"/>
  <c r="AX116" i="4" s="1"/>
  <c r="BS96" i="4"/>
  <c r="CO96" i="4" s="1"/>
  <c r="CT128" i="4"/>
  <c r="BS119" i="4"/>
  <c r="CO119" i="4" s="1"/>
  <c r="BM128" i="4"/>
  <c r="CR108" i="4"/>
  <c r="CQ139" i="4"/>
  <c r="DH139" i="4"/>
  <c r="DH141" i="4" s="1"/>
  <c r="BR128" i="4"/>
  <c r="BR132" i="4"/>
  <c r="BE139" i="4"/>
  <c r="BE141" i="4" s="1"/>
  <c r="BE142" i="4" s="1"/>
  <c r="BR108" i="4"/>
  <c r="BT133" i="4"/>
  <c r="AF130" i="4"/>
  <c r="BM135" i="4"/>
  <c r="BJ135" i="4"/>
  <c r="BJ139" i="4" s="1"/>
  <c r="BJ141" i="4" s="1"/>
  <c r="P142" i="4"/>
  <c r="AC136" i="4"/>
  <c r="AB13" i="4"/>
  <c r="AX13" i="4" s="1"/>
  <c r="BY134" i="4"/>
  <c r="BY139" i="4" s="1"/>
  <c r="BY141" i="4" s="1"/>
  <c r="CT8" i="4"/>
  <c r="CT134" i="4" s="1"/>
  <c r="AY38" i="4"/>
  <c r="G137" i="4"/>
  <c r="G91" i="4"/>
  <c r="CT136" i="4"/>
  <c r="BA135" i="4"/>
  <c r="CR136" i="4"/>
  <c r="BS51" i="4"/>
  <c r="CO51" i="4" s="1"/>
  <c r="BJ58" i="4"/>
  <c r="BS7" i="4"/>
  <c r="CO7" i="4" s="1"/>
  <c r="BS115" i="4"/>
  <c r="CO115" i="4" s="1"/>
  <c r="CI139" i="4"/>
  <c r="CI141" i="4" s="1"/>
  <c r="BR140" i="4"/>
  <c r="CX139" i="4"/>
  <c r="CX141" i="4" s="1"/>
  <c r="AB113" i="4"/>
  <c r="AX113" i="4" s="1"/>
  <c r="CP62" i="4"/>
  <c r="BQ139" i="4"/>
  <c r="BQ141" i="4" s="1"/>
  <c r="AY94" i="4"/>
  <c r="BS126" i="4"/>
  <c r="CO126" i="4" s="1"/>
  <c r="AB89" i="4"/>
  <c r="AX89" i="4" s="1"/>
  <c r="CR133" i="4"/>
  <c r="BA128" i="4"/>
  <c r="BA132" i="4"/>
  <c r="AY109" i="4"/>
  <c r="BS107" i="4"/>
  <c r="CO107" i="4" s="1"/>
  <c r="BS103" i="4"/>
  <c r="CO103" i="4" s="1"/>
  <c r="DD58" i="4"/>
  <c r="DD130" i="4" s="1"/>
  <c r="BM133" i="4"/>
  <c r="AB65" i="4"/>
  <c r="AX65" i="4" s="1"/>
  <c r="BS65" i="4"/>
  <c r="CO65" i="4" s="1"/>
  <c r="AB102" i="4"/>
  <c r="AX102" i="4" s="1"/>
  <c r="CQ140" i="4"/>
  <c r="AB38" i="4"/>
  <c r="AX38" i="4" s="1"/>
  <c r="BD91" i="4"/>
  <c r="BD137" i="4"/>
  <c r="BD139" i="4" s="1"/>
  <c r="BD141" i="4" s="1"/>
  <c r="BS61" i="4"/>
  <c r="CO61" i="4" s="1"/>
  <c r="DG130" i="4"/>
  <c r="DC136" i="4"/>
  <c r="DC139" i="4" s="1"/>
  <c r="DC141" i="4" s="1"/>
  <c r="CR128" i="4"/>
  <c r="DA137" i="4"/>
  <c r="DA139" i="4" s="1"/>
  <c r="DA141" i="4" s="1"/>
  <c r="AB94" i="4"/>
  <c r="AX94" i="4" s="1"/>
  <c r="CY130" i="4"/>
  <c r="AH130" i="4"/>
  <c r="AY13" i="4"/>
  <c r="BA20" i="4"/>
  <c r="BS95" i="4"/>
  <c r="CO95" i="4" s="1"/>
  <c r="BT108" i="4"/>
  <c r="DG139" i="4"/>
  <c r="DG141" i="4" s="1"/>
  <c r="DE139" i="4"/>
  <c r="BS122" i="4"/>
  <c r="CO122" i="4" s="1"/>
  <c r="BS70" i="4"/>
  <c r="CO70" i="4" s="1"/>
  <c r="AB83" i="4"/>
  <c r="AX83" i="4" s="1"/>
  <c r="CR135" i="4"/>
  <c r="AY64" i="4"/>
  <c r="G135" i="4"/>
  <c r="BS83" i="4"/>
  <c r="CO83" i="4" s="1"/>
  <c r="BS86" i="4"/>
  <c r="CO86" i="4" s="1"/>
  <c r="BS19" i="4"/>
  <c r="CO19" i="4" s="1"/>
  <c r="CS132" i="4"/>
  <c r="CS139" i="4" s="1"/>
  <c r="CS141" i="4" s="1"/>
  <c r="CS128" i="4"/>
  <c r="CS130" i="4" s="1"/>
  <c r="BS71" i="4"/>
  <c r="CO71" i="4" s="1"/>
  <c r="R142" i="4"/>
  <c r="AB9" i="4"/>
  <c r="AX9" i="4" s="1"/>
  <c r="CU20" i="4"/>
  <c r="DI133" i="4"/>
  <c r="CW132" i="4"/>
  <c r="CW139" i="4" s="1"/>
  <c r="CW141" i="4" s="1"/>
  <c r="CW128" i="4"/>
  <c r="CW130" i="4" s="1"/>
  <c r="BS110" i="4"/>
  <c r="CO110" i="4" s="1"/>
  <c r="AB104" i="4"/>
  <c r="AX104" i="4" s="1"/>
  <c r="AB106" i="4"/>
  <c r="AX106" i="4" s="1"/>
  <c r="AB111" i="4"/>
  <c r="AX111" i="4" s="1"/>
  <c r="DE140" i="4"/>
  <c r="BA133" i="4"/>
  <c r="G133" i="4"/>
  <c r="DC130" i="4"/>
  <c r="AB107" i="4"/>
  <c r="AX107" i="4" s="1"/>
  <c r="AC135" i="4"/>
  <c r="G128" i="4"/>
  <c r="G132" i="4"/>
  <c r="BS109" i="4"/>
  <c r="CO109" i="4" s="1"/>
  <c r="CF142" i="4"/>
  <c r="AB52" i="4"/>
  <c r="AX52" i="4" s="1"/>
  <c r="AB6" i="4"/>
  <c r="AX6" i="4" s="1"/>
  <c r="I130" i="4"/>
  <c r="BA134" i="4"/>
  <c r="BS38" i="4"/>
  <c r="CO38" i="4" s="1"/>
  <c r="BG130" i="4"/>
  <c r="CP86" i="4"/>
  <c r="CP13" i="4"/>
  <c r="BX142" i="4"/>
  <c r="AB109" i="4"/>
  <c r="AX109" i="4" s="1"/>
  <c r="AC128" i="4"/>
  <c r="BS39" i="4"/>
  <c r="CO39" i="4" s="1"/>
  <c r="AY32" i="4"/>
  <c r="DA130" i="4"/>
  <c r="AB49" i="4"/>
  <c r="AX49" i="4" s="1"/>
  <c r="AB7" i="4"/>
  <c r="AX7" i="4" s="1"/>
  <c r="BB132" i="4"/>
  <c r="BB139" i="4" s="1"/>
  <c r="BB141" i="4" s="1"/>
  <c r="BB128" i="4"/>
  <c r="BB130" i="4" s="1"/>
  <c r="BS5" i="4"/>
  <c r="CO5" i="4" s="1"/>
  <c r="G20" i="4"/>
  <c r="BC20" i="4"/>
  <c r="BC91" i="4"/>
  <c r="BS26" i="4"/>
  <c r="CO26" i="4" s="1"/>
  <c r="AB26" i="4"/>
  <c r="AX26" i="4" s="1"/>
  <c r="BD58" i="4"/>
  <c r="CP5" i="4"/>
  <c r="CP24" i="4"/>
  <c r="BS9" i="4"/>
  <c r="CO9" i="4" s="1"/>
  <c r="BR58" i="4"/>
  <c r="AY30" i="4"/>
  <c r="AB47" i="4"/>
  <c r="AX47" i="4" s="1"/>
  <c r="AB103" i="4"/>
  <c r="AX103" i="4" s="1"/>
  <c r="BS114" i="4"/>
  <c r="CO114" i="4" s="1"/>
  <c r="AB118" i="4"/>
  <c r="AX118" i="4" s="1"/>
  <c r="Z139" i="4"/>
  <c r="Z141" i="4" s="1"/>
  <c r="AB110" i="4"/>
  <c r="AX110" i="4" s="1"/>
  <c r="CY132" i="4"/>
  <c r="CY139" i="4" s="1"/>
  <c r="CY141" i="4" s="1"/>
  <c r="CR20" i="4"/>
  <c r="BS118" i="4"/>
  <c r="CO118" i="4" s="1"/>
  <c r="BS89" i="4"/>
  <c r="CO89" i="4" s="1"/>
  <c r="AB63" i="4"/>
  <c r="AX63" i="4" s="1"/>
  <c r="AB115" i="4"/>
  <c r="AX115" i="4" s="1"/>
  <c r="AB72" i="4"/>
  <c r="AX72" i="4" s="1"/>
  <c r="AQ142" i="4"/>
  <c r="CR134" i="4"/>
  <c r="BL136" i="4"/>
  <c r="BS37" i="4"/>
  <c r="CO37" i="4" s="1"/>
  <c r="BS111" i="4"/>
  <c r="CO111" i="4" s="1"/>
  <c r="AB71" i="4"/>
  <c r="AX71" i="4" s="1"/>
  <c r="CG136" i="4"/>
  <c r="BT136" i="4" s="1"/>
  <c r="DB15" i="4"/>
  <c r="CG20" i="4"/>
  <c r="CG130" i="4" s="1"/>
  <c r="G136" i="4"/>
  <c r="BR137" i="4"/>
  <c r="BR91" i="4"/>
  <c r="BS18" i="4"/>
  <c r="CO18" i="4" s="1"/>
  <c r="DH130" i="4"/>
  <c r="BS90" i="4"/>
  <c r="CO90" i="4" s="1"/>
  <c r="AC58" i="4"/>
  <c r="AB5" i="4"/>
  <c r="AX5" i="4" s="1"/>
  <c r="BS121" i="4"/>
  <c r="CO121" i="4" s="1"/>
  <c r="CU137" i="4"/>
  <c r="CU91" i="4"/>
  <c r="BP130" i="4"/>
  <c r="AB51" i="4"/>
  <c r="AX51" i="4" s="1"/>
  <c r="CP106" i="4"/>
  <c r="AB64" i="4"/>
  <c r="AX64" i="4" s="1"/>
  <c r="AZ139" i="4"/>
  <c r="AZ141" i="4" s="1"/>
  <c r="CV132" i="4"/>
  <c r="CV139" i="4" s="1"/>
  <c r="CV141" i="4" s="1"/>
  <c r="CV128" i="4"/>
  <c r="CV130" i="4" s="1"/>
  <c r="AB77" i="4"/>
  <c r="AX77" i="4" s="1"/>
  <c r="BR135" i="4"/>
  <c r="BT140" i="4"/>
  <c r="CR140" i="4"/>
  <c r="CZ128" i="4"/>
  <c r="CZ130" i="4" s="1"/>
  <c r="CZ132" i="4"/>
  <c r="CZ139" i="4" s="1"/>
  <c r="CZ141" i="4" s="1"/>
  <c r="BW139" i="4"/>
  <c r="BW141" i="4" s="1"/>
  <c r="BT132" i="4"/>
  <c r="AB120" i="4"/>
  <c r="AX120" i="4" s="1"/>
  <c r="BT138" i="4"/>
  <c r="DI132" i="4"/>
  <c r="DI128" i="4"/>
  <c r="CL142" i="4"/>
  <c r="BF132" i="4"/>
  <c r="BF139" i="4" s="1"/>
  <c r="BF141" i="4" s="1"/>
  <c r="BF128" i="4"/>
  <c r="BF130" i="4" s="1"/>
  <c r="BS53" i="4"/>
  <c r="CO53" i="4" s="1"/>
  <c r="AC91" i="4"/>
  <c r="AB59" i="4"/>
  <c r="AX59" i="4" s="1"/>
  <c r="CP112" i="4"/>
  <c r="BN139" i="4"/>
  <c r="BN141" i="4" s="1"/>
  <c r="BS112" i="4"/>
  <c r="CO112" i="4" s="1"/>
  <c r="AN142" i="4"/>
  <c r="BS62" i="4"/>
  <c r="CO62" i="4" s="1"/>
  <c r="BS116" i="4"/>
  <c r="CO116" i="4" s="1"/>
  <c r="AB39" i="4"/>
  <c r="AX39" i="4" s="1"/>
  <c r="Y142" i="4"/>
  <c r="AF139" i="4"/>
  <c r="AF141" i="4" s="1"/>
  <c r="AC132" i="4"/>
  <c r="BS48" i="4"/>
  <c r="CO48" i="4" s="1"/>
  <c r="BS35" i="4"/>
  <c r="CO35" i="4" s="1"/>
  <c r="BK58" i="4"/>
  <c r="AB30" i="4"/>
  <c r="AX30" i="4" s="1"/>
  <c r="AB68" i="4"/>
  <c r="AX68" i="4" s="1"/>
  <c r="DI137" i="4"/>
  <c r="DI91" i="4"/>
  <c r="BT15" i="4"/>
  <c r="AB70" i="4"/>
  <c r="AX70" i="4" s="1"/>
  <c r="CX130" i="4"/>
  <c r="BT8" i="4"/>
  <c r="BY20" i="4"/>
  <c r="BY130" i="4" s="1"/>
  <c r="AY133" i="5" l="1"/>
  <c r="DL133" i="5" s="1"/>
  <c r="BK139" i="5"/>
  <c r="BK141" i="5" s="1"/>
  <c r="BK142" i="5" s="1"/>
  <c r="BR130" i="5"/>
  <c r="AZ142" i="4"/>
  <c r="AB20" i="4"/>
  <c r="AX20" i="4" s="1"/>
  <c r="AY134" i="4"/>
  <c r="CP137" i="5"/>
  <c r="DM137" i="5" s="1"/>
  <c r="BJ139" i="5"/>
  <c r="BJ141" i="5" s="1"/>
  <c r="BJ142" i="5" s="1"/>
  <c r="DH142" i="4"/>
  <c r="CP136" i="5"/>
  <c r="DM136" i="5" s="1"/>
  <c r="CI142" i="5"/>
  <c r="DB130" i="5"/>
  <c r="DB142" i="5" s="1"/>
  <c r="DM140" i="5"/>
  <c r="AC139" i="5"/>
  <c r="AY133" i="4"/>
  <c r="BJ130" i="4"/>
  <c r="BJ142" i="4" s="1"/>
  <c r="BM130" i="4"/>
  <c r="BS38" i="5"/>
  <c r="CO38" i="5" s="1"/>
  <c r="DD141" i="4"/>
  <c r="CP128" i="5"/>
  <c r="BM141" i="5"/>
  <c r="BD130" i="4"/>
  <c r="BT139" i="5"/>
  <c r="BT141" i="5" s="1"/>
  <c r="CT139" i="5"/>
  <c r="CT141" i="5" s="1"/>
  <c r="DE141" i="5"/>
  <c r="DE142" i="5" s="1"/>
  <c r="DM110" i="5"/>
  <c r="CT20" i="5"/>
  <c r="CT130" i="5" s="1"/>
  <c r="CT142" i="5" s="1"/>
  <c r="CU130" i="5"/>
  <c r="DD58" i="5"/>
  <c r="DD130" i="5" s="1"/>
  <c r="BT137" i="4"/>
  <c r="BS137" i="4" s="1"/>
  <c r="CO137" i="4" s="1"/>
  <c r="BM142" i="5"/>
  <c r="DM107" i="5"/>
  <c r="AY20" i="5"/>
  <c r="DL20" i="5" s="1"/>
  <c r="BL139" i="5"/>
  <c r="BL141" i="5" s="1"/>
  <c r="BL142" i="5" s="1"/>
  <c r="BC139" i="5"/>
  <c r="BC141" i="5" s="1"/>
  <c r="BC142" i="5" s="1"/>
  <c r="BL139" i="4"/>
  <c r="BL141" i="4" s="1"/>
  <c r="BL142" i="4" s="1"/>
  <c r="AY132" i="5"/>
  <c r="AY139" i="5" s="1"/>
  <c r="AY141" i="5" s="1"/>
  <c r="DD135" i="5"/>
  <c r="CP135" i="5" s="1"/>
  <c r="DM135" i="5" s="1"/>
  <c r="CZ142" i="5"/>
  <c r="AF142" i="5"/>
  <c r="CP20" i="5"/>
  <c r="DM20" i="5" s="1"/>
  <c r="CR130" i="5"/>
  <c r="CP8" i="5"/>
  <c r="DM8" i="5" s="1"/>
  <c r="AY135" i="5"/>
  <c r="DL135" i="5" s="1"/>
  <c r="DI139" i="5"/>
  <c r="DI141" i="5" s="1"/>
  <c r="CP58" i="5"/>
  <c r="DM58" i="5" s="1"/>
  <c r="CN142" i="5"/>
  <c r="BS128" i="4"/>
  <c r="CO128" i="4" s="1"/>
  <c r="U142" i="4"/>
  <c r="AP142" i="4"/>
  <c r="BT91" i="4"/>
  <c r="BS91" i="4" s="1"/>
  <c r="CO91" i="4" s="1"/>
  <c r="BA130" i="4"/>
  <c r="AI142" i="4"/>
  <c r="K142" i="4"/>
  <c r="AY20" i="4"/>
  <c r="AY140" i="4"/>
  <c r="AR142" i="4"/>
  <c r="CP108" i="4"/>
  <c r="AY128" i="4"/>
  <c r="CT20" i="4"/>
  <c r="CT130" i="4" s="1"/>
  <c r="BK130" i="4"/>
  <c r="BK142" i="4" s="1"/>
  <c r="AH142" i="4"/>
  <c r="BH142" i="4"/>
  <c r="AB140" i="4"/>
  <c r="AX140" i="4" s="1"/>
  <c r="DI130" i="4"/>
  <c r="BG142" i="4"/>
  <c r="Z142" i="4"/>
  <c r="BQ142" i="4"/>
  <c r="BI142" i="4"/>
  <c r="CP135" i="4"/>
  <c r="CI142" i="4"/>
  <c r="AY108" i="4"/>
  <c r="CN142" i="4"/>
  <c r="CP91" i="4"/>
  <c r="I141" i="4"/>
  <c r="BY142" i="4"/>
  <c r="BW142" i="4"/>
  <c r="CP128" i="4"/>
  <c r="BP142" i="4"/>
  <c r="AY91" i="4"/>
  <c r="CT139" i="4"/>
  <c r="CT141" i="4" s="1"/>
  <c r="CP137" i="4"/>
  <c r="BM139" i="4"/>
  <c r="BM141" i="4" s="1"/>
  <c r="BM142" i="4" s="1"/>
  <c r="AW142" i="4"/>
  <c r="CR139" i="4"/>
  <c r="CR141" i="4" s="1"/>
  <c r="CG139" i="4"/>
  <c r="CG141" i="4" s="1"/>
  <c r="CG142" i="4" s="1"/>
  <c r="BR130" i="4"/>
  <c r="DE141" i="4"/>
  <c r="CX142" i="4"/>
  <c r="CZ142" i="4"/>
  <c r="AY137" i="4"/>
  <c r="CV142" i="4"/>
  <c r="CP134" i="4"/>
  <c r="BB142" i="4"/>
  <c r="CU139" i="4"/>
  <c r="CU141" i="4" s="1"/>
  <c r="BT134" i="4"/>
  <c r="BS134" i="4" s="1"/>
  <c r="CO134" i="4" s="1"/>
  <c r="CP133" i="4"/>
  <c r="AY132" i="4"/>
  <c r="AY135" i="4"/>
  <c r="BF142" i="4"/>
  <c r="CS142" i="4"/>
  <c r="AC141" i="5"/>
  <c r="BN142" i="5"/>
  <c r="CW142" i="5"/>
  <c r="BS91" i="5"/>
  <c r="CO91" i="5" s="1"/>
  <c r="DM91" i="5"/>
  <c r="DM138" i="5"/>
  <c r="BS138" i="5"/>
  <c r="CO138" i="5" s="1"/>
  <c r="AY58" i="5"/>
  <c r="DL58" i="5" s="1"/>
  <c r="BA130" i="5"/>
  <c r="I142" i="5"/>
  <c r="AB140" i="5"/>
  <c r="AX140" i="5" s="1"/>
  <c r="DL140" i="5"/>
  <c r="BS133" i="5"/>
  <c r="CO133" i="5" s="1"/>
  <c r="CQ142" i="5"/>
  <c r="AC130" i="5"/>
  <c r="AB20" i="5"/>
  <c r="AX20" i="5" s="1"/>
  <c r="AB128" i="5"/>
  <c r="AX128" i="5" s="1"/>
  <c r="AB91" i="5"/>
  <c r="AX91" i="5" s="1"/>
  <c r="DL136" i="5"/>
  <c r="AB136" i="5"/>
  <c r="AX136" i="5" s="1"/>
  <c r="AB137" i="5"/>
  <c r="AX137" i="5" s="1"/>
  <c r="DG142" i="5"/>
  <c r="G139" i="5"/>
  <c r="DK132" i="5"/>
  <c r="G130" i="5"/>
  <c r="DK20" i="5"/>
  <c r="AW142" i="5"/>
  <c r="BS20" i="5"/>
  <c r="CO20" i="5" s="1"/>
  <c r="DD139" i="5"/>
  <c r="DD141" i="5" s="1"/>
  <c r="CU139" i="5"/>
  <c r="CU141" i="5" s="1"/>
  <c r="CU142" i="5" s="1"/>
  <c r="CY142" i="5"/>
  <c r="AY91" i="5"/>
  <c r="DL91" i="5" s="1"/>
  <c r="DC142" i="5"/>
  <c r="AB58" i="5"/>
  <c r="AX58" i="5" s="1"/>
  <c r="DM128" i="5"/>
  <c r="BS128" i="5"/>
  <c r="CO128" i="5" s="1"/>
  <c r="AZ142" i="5"/>
  <c r="BS136" i="5"/>
  <c r="CO136" i="5" s="1"/>
  <c r="DI130" i="5"/>
  <c r="AY128" i="5"/>
  <c r="DL128" i="5" s="1"/>
  <c r="DL109" i="5"/>
  <c r="BD142" i="5"/>
  <c r="BR141" i="5"/>
  <c r="BR142" i="5" s="1"/>
  <c r="BE142" i="5"/>
  <c r="BA139" i="5"/>
  <c r="BA141" i="5" s="1"/>
  <c r="BS135" i="5"/>
  <c r="CO135" i="5" s="1"/>
  <c r="BS132" i="5"/>
  <c r="CO132" i="5" s="1"/>
  <c r="CR139" i="5"/>
  <c r="CR141" i="5" s="1"/>
  <c r="CR142" i="5" s="1"/>
  <c r="CP132" i="5"/>
  <c r="BS58" i="5"/>
  <c r="BS108" i="5"/>
  <c r="CO108" i="5" s="1"/>
  <c r="DL108" i="5"/>
  <c r="AB108" i="5"/>
  <c r="AX108" i="5" s="1"/>
  <c r="AB132" i="5"/>
  <c r="AX132" i="5" s="1"/>
  <c r="DM59" i="5"/>
  <c r="BT130" i="5"/>
  <c r="BS137" i="5"/>
  <c r="CO137" i="5" s="1"/>
  <c r="BS140" i="4"/>
  <c r="CO140" i="4" s="1"/>
  <c r="CW142" i="4"/>
  <c r="DC142" i="4"/>
  <c r="AY136" i="4"/>
  <c r="CP132" i="4"/>
  <c r="AB132" i="4"/>
  <c r="AX132" i="4" s="1"/>
  <c r="AC139" i="4"/>
  <c r="BS132" i="4"/>
  <c r="CO132" i="4" s="1"/>
  <c r="AB58" i="4"/>
  <c r="AX58" i="4" s="1"/>
  <c r="AF142" i="4"/>
  <c r="CQ141" i="4"/>
  <c r="CQ142" i="4" s="1"/>
  <c r="AB91" i="4"/>
  <c r="AX91" i="4" s="1"/>
  <c r="BD142" i="4"/>
  <c r="DB20" i="4"/>
  <c r="DB130" i="4" s="1"/>
  <c r="DB136" i="4"/>
  <c r="DB139" i="4" s="1"/>
  <c r="DB141" i="4" s="1"/>
  <c r="G139" i="4"/>
  <c r="G130" i="4"/>
  <c r="DA142" i="4"/>
  <c r="CP140" i="4"/>
  <c r="AB135" i="4"/>
  <c r="AX135" i="4" s="1"/>
  <c r="BS108" i="4"/>
  <c r="CO108" i="4" s="1"/>
  <c r="DD142" i="4"/>
  <c r="BR139" i="4"/>
  <c r="BR141" i="4" s="1"/>
  <c r="AB137" i="4"/>
  <c r="AX137" i="4" s="1"/>
  <c r="CR130" i="4"/>
  <c r="BA139" i="4"/>
  <c r="BA141" i="4" s="1"/>
  <c r="BS15" i="4"/>
  <c r="CO15" i="4" s="1"/>
  <c r="BS136" i="4"/>
  <c r="CO136" i="4" s="1"/>
  <c r="CU130" i="4"/>
  <c r="AC130" i="4"/>
  <c r="CY142" i="4"/>
  <c r="AB136" i="4"/>
  <c r="AX136" i="4" s="1"/>
  <c r="BS138" i="4"/>
  <c r="CO138" i="4" s="1"/>
  <c r="BN142" i="4"/>
  <c r="BS135" i="4"/>
  <c r="CO135" i="4" s="1"/>
  <c r="AB133" i="4"/>
  <c r="AX133" i="4" s="1"/>
  <c r="BS133" i="4"/>
  <c r="CO133" i="4" s="1"/>
  <c r="CP58" i="4"/>
  <c r="BC130" i="4"/>
  <c r="BC142" i="4" s="1"/>
  <c r="DG142" i="4"/>
  <c r="DI139" i="4"/>
  <c r="DI141" i="4" s="1"/>
  <c r="CP8" i="4"/>
  <c r="BS8" i="4"/>
  <c r="CO8" i="4" s="1"/>
  <c r="BT20" i="4"/>
  <c r="AB128" i="4"/>
  <c r="AX128" i="4" s="1"/>
  <c r="DE142" i="4"/>
  <c r="AY58" i="4"/>
  <c r="CP15" i="4"/>
  <c r="BA142" i="4" l="1"/>
  <c r="DD142" i="5"/>
  <c r="AY130" i="5"/>
  <c r="AY142" i="5" s="1"/>
  <c r="CP130" i="5"/>
  <c r="DM130" i="5" s="1"/>
  <c r="DL132" i="5"/>
  <c r="DI142" i="5"/>
  <c r="BT139" i="4"/>
  <c r="BS139" i="4" s="1"/>
  <c r="CO139" i="4" s="1"/>
  <c r="DI142" i="4"/>
  <c r="CR142" i="4"/>
  <c r="CT142" i="4"/>
  <c r="BR142" i="4"/>
  <c r="CP20" i="4"/>
  <c r="CP130" i="4" s="1"/>
  <c r="AY130" i="4"/>
  <c r="I142" i="4"/>
  <c r="AY139" i="4"/>
  <c r="AY141" i="4" s="1"/>
  <c r="CU142" i="4"/>
  <c r="DB142" i="4"/>
  <c r="CP136" i="4"/>
  <c r="CP139" i="5"/>
  <c r="DM132" i="5"/>
  <c r="DK130" i="5"/>
  <c r="BA142" i="5"/>
  <c r="DL139" i="5"/>
  <c r="BT142" i="5"/>
  <c r="BS130" i="5"/>
  <c r="CO130" i="5" s="1"/>
  <c r="G141" i="5"/>
  <c r="DK141" i="5" s="1"/>
  <c r="DK139" i="5"/>
  <c r="AB139" i="5"/>
  <c r="AX139" i="5" s="1"/>
  <c r="BS139" i="5"/>
  <c r="CO139" i="5" s="1"/>
  <c r="AC142" i="5"/>
  <c r="AB130" i="5"/>
  <c r="AX130" i="5" s="1"/>
  <c r="AC146" i="5"/>
  <c r="DL141" i="5"/>
  <c r="AB141" i="5"/>
  <c r="AX141" i="5" s="1"/>
  <c r="BS141" i="5"/>
  <c r="CO141" i="5" s="1"/>
  <c r="BT130" i="4"/>
  <c r="BS20" i="4"/>
  <c r="CO20" i="4" s="1"/>
  <c r="AB130" i="4"/>
  <c r="AX130" i="4" s="1"/>
  <c r="G141" i="4"/>
  <c r="AB139" i="4"/>
  <c r="AX139" i="4" s="1"/>
  <c r="AC141" i="4"/>
  <c r="AC142" i="4" s="1"/>
  <c r="BT141" i="4" l="1"/>
  <c r="BS141" i="4" s="1"/>
  <c r="CO141" i="4" s="1"/>
  <c r="DL130" i="5"/>
  <c r="AY142" i="4"/>
  <c r="CP139" i="4"/>
  <c r="G142" i="5"/>
  <c r="CP141" i="5"/>
  <c r="DM139" i="5"/>
  <c r="AC146" i="4"/>
  <c r="AB141" i="4"/>
  <c r="AX141" i="4" s="1"/>
  <c r="BT142" i="4"/>
  <c r="BS130" i="4"/>
  <c r="CO130" i="4" s="1"/>
  <c r="G142" i="4"/>
  <c r="CP141" i="4" l="1"/>
  <c r="CP142" i="5"/>
  <c r="BT146" i="5"/>
  <c r="DM141" i="5"/>
  <c r="CP142" i="4" l="1"/>
  <c r="BT146" i="4"/>
</calcChain>
</file>

<file path=xl/sharedStrings.xml><?xml version="1.0" encoding="utf-8"?>
<sst xmlns="http://schemas.openxmlformats.org/spreadsheetml/2006/main" count="1681" uniqueCount="402">
  <si>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</si>
  <si>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</si>
  <si>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</si>
  <si>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</si>
  <si>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</si>
  <si>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</si>
  <si>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</si>
  <si>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</si>
  <si>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</si>
  <si>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</si>
  <si>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</si>
  <si>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</si>
  <si>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</si>
  <si>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</si>
  <si>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</si>
  <si>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</si>
  <si>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</si>
  <si>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</si>
  <si>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</si>
  <si>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</si>
  <si>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</si>
  <si>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</si>
  <si>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</si>
  <si>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</si>
  <si>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</si>
  <si>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</si>
  <si>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</si>
  <si>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</si>
  <si>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</si>
  <si>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</si>
  <si>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</si>
  <si>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</si>
  <si>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</si>
  <si>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</si>
  <si>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</si>
  <si>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</si>
  <si>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R.NACION FOMENTO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</si>
  <si>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</si>
  <si>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</si>
  <si>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</si>
  <si>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</si>
  <si>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</si>
  <si>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</si>
  <si>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</si>
  <si>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</si>
  <si>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</si>
  <si>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V.ACADEMICA
FACECO
F.C. SOCIALES
F. C. EXACTAS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</si>
  <si>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</si>
  <si>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</si>
  <si>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</si>
  <si>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</si>
  <si>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</si>
  <si>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</si>
  <si>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</si>
  <si>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</si>
  <si>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</si>
  <si>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</si>
  <si>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</si>
  <si>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
F.C. EXACTAS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</si>
  <si>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</si>
  <si>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</si>
  <si>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</si>
  <si>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</si>
  <si>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</si>
  <si>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</si>
  <si>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</si>
  <si>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</si>
  <si>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</si>
  <si>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
F.C.EXACTAS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</si>
  <si>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</si>
  <si>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</si>
  <si>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</si>
  <si>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</si>
  <si>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</si>
  <si>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</si>
  <si>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</si>
  <si>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</si>
  <si>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</si>
  <si>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</si>
  <si>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Convocatoria Banco Docentes Ocasionales 2017.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</si>
  <si>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</si>
  <si>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</si>
  <si>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</si>
  <si>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</si>
  <si>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</si>
  <si>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</si>
  <si>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</si>
  <si>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</si>
  <si>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</si>
  <si>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</si>
  <si>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</si>
  <si>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</si>
  <si>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</si>
  <si>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</si>
  <si>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</si>
  <si>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</si>
  <si>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</si>
  <si>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</si>
  <si>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</si>
  <si>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</si>
  <si>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</si>
  <si>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</si>
  <si>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</si>
  <si>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</si>
  <si>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</si>
  <si>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</si>
  <si>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</si>
  <si>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</si>
  <si>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</si>
  <si>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</si>
  <si>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</si>
  <si>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</si>
  <si>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</si>
  <si>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</si>
  <si>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</si>
  <si>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</si>
  <si>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</si>
  <si>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</si>
  <si>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</si>
  <si>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</si>
  <si>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</si>
  <si>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</si>
  <si>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</si>
  <si>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</si>
  <si>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</si>
  <si>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</si>
  <si>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</si>
  <si>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</si>
  <si>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</si>
  <si>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</si>
  <si>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</si>
  <si>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</si>
  <si>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</si>
  <si>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</si>
  <si>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</si>
  <si>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</si>
  <si>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</si>
  <si>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</si>
  <si>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</si>
  <si>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</si>
  <si>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</si>
  <si>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</si>
  <si>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</si>
  <si>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</si>
  <si>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</si>
  <si>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</si>
  <si>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</si>
  <si>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</si>
  <si>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</si>
  <si>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</si>
  <si>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</si>
  <si>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</si>
  <si>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</si>
  <si>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</si>
  <si>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</si>
  <si>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</si>
  <si>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</si>
  <si>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</si>
  <si>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</si>
  <si>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</si>
  <si>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</si>
  <si>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</si>
  <si>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</si>
  <si>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</si>
  <si>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</si>
  <si>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</si>
  <si>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</si>
  <si>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</si>
  <si>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</si>
  <si>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científicas;.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</si>
  <si>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</si>
  <si>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</si>
  <si>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</si>
  <si>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</si>
  <si>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</si>
  <si>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</si>
  <si>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</si>
  <si>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</si>
  <si>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</si>
  <si>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</si>
  <si>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</si>
  <si>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</si>
  <si>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</si>
  <si>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</si>
  <si>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</si>
  <si>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</si>
  <si>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</si>
  <si>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</si>
  <si>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</si>
  <si>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</si>
  <si>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</si>
  <si>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</si>
  <si>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</si>
  <si>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</si>
  <si>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</si>
  <si>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</si>
  <si>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</si>
  <si>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</si>
  <si>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</si>
  <si>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</si>
  <si>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</si>
  <si>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</si>
  <si>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</si>
  <si>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</si>
  <si>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</si>
  <si>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</si>
  <si>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</si>
  <si>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</si>
  <si>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</si>
  <si>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</si>
  <si>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</si>
  <si>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</si>
  <si>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</si>
  <si>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</si>
  <si>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</si>
  <si>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</si>
  <si>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</si>
  <si>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</si>
  <si>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</si>
  <si>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</si>
  <si>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</si>
  <si>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</si>
  <si>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</si>
  <si>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</si>
  <si>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</si>
  <si>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</si>
  <si>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</si>
  <si>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</si>
  <si>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</si>
  <si>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</si>
  <si>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</si>
  <si>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</si>
  <si>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</si>
  <si>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</si>
  <si>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</si>
  <si>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</si>
  <si>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</si>
  <si>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</si>
  <si>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</si>
  <si>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</si>
  <si>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</si>
  <si>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</si>
  <si>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</si>
  <si>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</si>
  <si>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</si>
  <si>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</si>
  <si>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</si>
  <si>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</si>
  <si>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</si>
  <si>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</si>
  <si>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</si>
  <si>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</si>
  <si>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</si>
  <si>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</si>
  <si>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</si>
  <si>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</si>
  <si>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</si>
  <si>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
F.C. EXACTAS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</si>
  <si>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</si>
  <si>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</si>
  <si>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</si>
  <si>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</si>
  <si>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</si>
  <si>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</si>
  <si>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</si>
  <si>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</si>
  <si>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</si>
  <si>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</si>
  <si>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</si>
  <si>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</si>
  <si>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</si>
  <si>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</si>
  <si>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</si>
  <si>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</si>
  <si>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</si>
  <si>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</si>
  <si>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</si>
  <si>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</si>
  <si>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</si>
  <si>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</si>
  <si>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</si>
  <si>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</si>
  <si>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</si>
  <si>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</si>
  <si>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</si>
  <si>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</si>
  <si>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</si>
  <si>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</si>
  <si>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</si>
  <si>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</si>
  <si>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</si>
  <si>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
F.C. EXACTAS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</si>
  <si>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</si>
  <si>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</si>
  <si>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</si>
  <si>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</si>
  <si>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</si>
  <si>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</si>
  <si>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</si>
  <si>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</si>
  <si>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</si>
  <si>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</si>
  <si>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</si>
  <si>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</si>
  <si>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</si>
  <si>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</si>
  <si>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</si>
  <si>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</si>
  <si>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</si>
  <si>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</si>
  <si>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</si>
  <si>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</si>
  <si>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</si>
  <si>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</si>
  <si>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</si>
  <si>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</si>
  <si>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</si>
  <si>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SA-PY2b.2</t>
  </si>
  <si>
    <t>Mantenimiento de laboratorios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</si>
  <si>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</si>
  <si>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</si>
  <si>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</si>
  <si>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</si>
  <si>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</si>
  <si>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
F. C. EXACTAS</t>
  </si>
  <si>
    <t>SA-PY2b.5</t>
  </si>
  <si>
    <t>Adquisición bibliografía.</t>
  </si>
  <si>
    <t>SA-PY2b.6</t>
  </si>
  <si>
    <t>Dotación de elementos de aseo y cafetería.</t>
  </si>
  <si>
    <t>F.EDUCACION
F. SALUD
F.C. EXACTAS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</si>
  <si>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</si>
  <si>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</si>
  <si>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</si>
  <si>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</si>
  <si>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</si>
  <si>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</si>
  <si>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</si>
  <si>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</si>
  <si>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</si>
  <si>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</si>
  <si>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</si>
  <si>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</si>
  <si>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</si>
  <si>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</si>
  <si>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</si>
  <si>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</si>
  <si>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</si>
  <si>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</si>
  <si>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</si>
  <si>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</si>
  <si>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</si>
  <si>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</si>
  <si>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</si>
  <si>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</si>
  <si>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</si>
  <si>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</si>
  <si>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</si>
  <si>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</si>
  <si>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</si>
  <si>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</si>
  <si>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</si>
  <si>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</si>
  <si>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</si>
  <si>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</si>
  <si>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</si>
  <si>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</si>
  <si>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</si>
  <si>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</si>
  <si>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</si>
  <si>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</si>
  <si>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</si>
  <si>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</si>
  <si>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</si>
  <si>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</si>
  <si>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</si>
  <si>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</si>
  <si>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</si>
  <si>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</si>
  <si>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</si>
  <si>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</si>
  <si>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>% EJECUTADO</t>
  </si>
  <si>
    <t>EJECUTADO ENERO A JUNIO</t>
  </si>
  <si>
    <t>BIENESTAR</t>
  </si>
  <si>
    <t>EJECUCIÓN TOTAL</t>
  </si>
  <si>
    <t>EJECUTADO JULIO</t>
  </si>
  <si>
    <t>EJECUTADO ENERO A JULIO</t>
  </si>
  <si>
    <t>EJECUCIÓN  POR SUBSISTEMAS EN JULIO  Y ACUMULADO DE ENERO A JULIO DE 2016</t>
  </si>
  <si>
    <t>% EJECUCION ACUMULADA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</si>
  <si>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</si>
  <si>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</si>
  <si>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</si>
  <si>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</si>
  <si>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</si>
  <si>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</si>
  <si>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</si>
  <si>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</si>
  <si>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</si>
  <si>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</si>
  <si>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</si>
  <si>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</si>
  <si>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PROY. INSTITUCIONALES</t>
  </si>
  <si>
    <t>B. 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</si>
</sst>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21" fillId="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3" fillId="0" borderId="0"/>
  </cellStyleXfs>
  <cellXfs count="291">
    <xf numFmtId="0" fontId="0" fillId="0" borderId="0" xfId="0"/>
    <xf numFmtId="0" fontId="0" fillId="0" borderId="1" xfId="0" applyBorder="1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7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0" fontId="0" fillId="3" borderId="10" xfId="0" applyFill="1" applyBorder="1" applyAlignment="1">
      <alignment horizontal="center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1" fillId="3" borderId="10" xfId="0" applyNumberFormat="1" applyFont="1" applyFill="1" applyBorder="1" applyAlignment="1">
      <alignment horizontal="right" vertical="center" wrapText="1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0" fillId="3" borderId="0" xfId="0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9" fillId="0" borderId="0" xfId="0" applyFont="1"/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10" fillId="7" borderId="16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vertical="center" wrapText="1"/>
    </xf>
    <xf numFmtId="0" fontId="9" fillId="7" borderId="16" xfId="0" applyFont="1" applyFill="1" applyBorder="1" applyAlignment="1">
      <alignment vertical="center" wrapText="1"/>
    </xf>
    <xf numFmtId="10" fontId="12" fillId="7" borderId="16" xfId="0" applyNumberFormat="1" applyFont="1" applyFill="1" applyBorder="1" applyAlignment="1">
      <alignment horizontal="center" vertical="center"/>
    </xf>
    <xf numFmtId="3" fontId="9" fillId="7" borderId="16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3" fontId="9" fillId="7" borderId="7" xfId="0" applyNumberFormat="1" applyFont="1" applyFill="1" applyBorder="1" applyAlignment="1">
      <alignment vertical="center" wrapText="1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3" fontId="0" fillId="3" borderId="0" xfId="0" applyNumberFormat="1" applyFill="1" applyAlignment="1">
      <alignment vertical="center"/>
    </xf>
    <xf numFmtId="3" fontId="0" fillId="0" borderId="0" xfId="0" applyNumberFormat="1"/>
    <xf numFmtId="0" fontId="9" fillId="3" borderId="1" xfId="0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0" fontId="0" fillId="0" borderId="0" xfId="0" applyFill="1"/>
    <xf numFmtId="10" fontId="12" fillId="0" borderId="1" xfId="0" applyNumberFormat="1" applyFont="1" applyFill="1" applyBorder="1" applyAlignment="1">
      <alignment horizontal="center" vertical="center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right" vertical="center" wrapText="1"/>
    </xf>
    <xf numFmtId="3" fontId="15" fillId="7" borderId="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7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0" fillId="0" borderId="3" xfId="0" applyFont="1" applyBorder="1"/>
    <xf numFmtId="0" fontId="0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/>
    <xf numFmtId="0" fontId="9" fillId="3" borderId="0" xfId="0" applyFont="1" applyFill="1" applyBorder="1" applyAlignment="1">
      <alignment horizontal="center" textRotation="255" wrapText="1"/>
    </xf>
    <xf numFmtId="3" fontId="1" fillId="3" borderId="0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3" fontId="13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3" fontId="15" fillId="7" borderId="1" xfId="0" applyNumberFormat="1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0" xfId="0" applyFill="1" applyBorder="1"/>
    <xf numFmtId="0" fontId="0" fillId="0" borderId="12" xfId="0" applyBorder="1" applyAlignment="1">
      <alignment horizontal="center" vertical="center" textRotation="255"/>
    </xf>
    <xf numFmtId="0" fontId="0" fillId="7" borderId="16" xfId="0" applyFill="1" applyBorder="1"/>
    <xf numFmtId="0" fontId="8" fillId="7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3" fontId="19" fillId="3" borderId="4" xfId="0" applyNumberFormat="1" applyFont="1" applyFill="1" applyBorder="1" applyAlignment="1">
      <alignment horizontal="right" vertical="center" wrapText="1"/>
    </xf>
    <xf numFmtId="3" fontId="19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8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right" vertical="center" wrapText="1"/>
    </xf>
    <xf numFmtId="3" fontId="0" fillId="0" borderId="1" xfId="0" applyNumberFormat="1" applyBorder="1"/>
    <xf numFmtId="3" fontId="13" fillId="0" borderId="1" xfId="0" applyNumberFormat="1" applyFont="1" applyBorder="1"/>
    <xf numFmtId="3" fontId="13" fillId="0" borderId="8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3" fillId="0" borderId="16" xfId="0" applyNumberFormat="1" applyFont="1" applyBorder="1"/>
    <xf numFmtId="3" fontId="13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3" fillId="0" borderId="15" xfId="0" applyNumberFormat="1" applyFont="1" applyBorder="1"/>
    <xf numFmtId="3" fontId="13" fillId="0" borderId="15" xfId="0" applyNumberFormat="1" applyFont="1" applyFill="1" applyBorder="1" applyAlignment="1">
      <alignment horizontal="right" vertical="center" wrapText="1"/>
    </xf>
    <xf numFmtId="10" fontId="9" fillId="3" borderId="16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right" vertical="center" wrapText="1"/>
    </xf>
    <xf numFmtId="3" fontId="13" fillId="0" borderId="13" xfId="0" applyNumberFormat="1" applyFont="1" applyBorder="1"/>
    <xf numFmtId="10" fontId="12" fillId="0" borderId="16" xfId="0" applyNumberFormat="1" applyFont="1" applyBorder="1" applyAlignment="1">
      <alignment horizontal="center" vertical="center"/>
    </xf>
    <xf numFmtId="3" fontId="8" fillId="0" borderId="16" xfId="0" applyNumberFormat="1" applyFont="1" applyBorder="1"/>
    <xf numFmtId="0" fontId="0" fillId="0" borderId="0" xfId="0" applyAlignment="1">
      <alignment horizontal="right"/>
    </xf>
    <xf numFmtId="0" fontId="20" fillId="0" borderId="0" xfId="0" applyFont="1"/>
    <xf numFmtId="0" fontId="0" fillId="0" borderId="0" xfId="0" applyAlignment="1">
      <alignment horizontal="left"/>
    </xf>
    <xf numFmtId="3" fontId="2" fillId="0" borderId="0" xfId="0" applyNumberFormat="1" applyFont="1"/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3" fillId="0" borderId="4" xfId="0" applyFont="1" applyBorder="1" applyAlignment="1"/>
    <xf numFmtId="0" fontId="3" fillId="0" borderId="5" xfId="0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5" borderId="8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3" fontId="7" fillId="0" borderId="11" xfId="0" applyNumberFormat="1" applyFont="1" applyBorder="1" applyAlignment="1">
      <alignment horizontal="center" wrapText="1"/>
    </xf>
    <xf numFmtId="3" fontId="0" fillId="0" borderId="11" xfId="0" applyNumberFormat="1" applyBorder="1"/>
    <xf numFmtId="3" fontId="27" fillId="3" borderId="1" xfId="0" applyNumberFormat="1" applyFont="1" applyFill="1" applyBorder="1" applyAlignment="1">
      <alignment vertical="center" wrapText="1"/>
    </xf>
    <xf numFmtId="3" fontId="12" fillId="3" borderId="1" xfId="0" applyNumberFormat="1" applyFont="1" applyFill="1" applyBorder="1" applyAlignment="1">
      <alignment vertical="center" wrapText="1"/>
    </xf>
    <xf numFmtId="3" fontId="27" fillId="3" borderId="7" xfId="0" applyNumberFormat="1" applyFont="1" applyFill="1" applyBorder="1" applyAlignment="1">
      <alignment vertical="center" wrapText="1"/>
    </xf>
    <xf numFmtId="3" fontId="0" fillId="0" borderId="7" xfId="0" applyNumberFormat="1" applyBorder="1"/>
    <xf numFmtId="3" fontId="12" fillId="3" borderId="7" xfId="0" applyNumberFormat="1" applyFont="1" applyFill="1" applyBorder="1" applyAlignment="1">
      <alignment vertical="center" wrapText="1"/>
    </xf>
    <xf numFmtId="10" fontId="26" fillId="0" borderId="1" xfId="0" applyNumberFormat="1" applyFont="1" applyBorder="1" applyAlignment="1">
      <alignment horizontal="center" vertical="center"/>
    </xf>
    <xf numFmtId="3" fontId="28" fillId="3" borderId="16" xfId="0" applyNumberFormat="1" applyFont="1" applyFill="1" applyBorder="1" applyAlignment="1">
      <alignment vertical="center" wrapText="1"/>
    </xf>
    <xf numFmtId="3" fontId="12" fillId="3" borderId="16" xfId="0" applyNumberFormat="1" applyFont="1" applyFill="1" applyBorder="1" applyAlignment="1">
      <alignment vertical="center" wrapText="1"/>
    </xf>
    <xf numFmtId="0" fontId="0" fillId="0" borderId="14" xfId="0" applyBorder="1"/>
    <xf numFmtId="3" fontId="0" fillId="0" borderId="1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6" xfId="0" applyBorder="1" applyAlignment="1">
      <alignment horizontal="center"/>
    </xf>
    <xf numFmtId="3" fontId="0" fillId="0" borderId="16" xfId="0" applyNumberFormat="1" applyBorder="1" applyAlignment="1">
      <alignment horizontal="center"/>
    </xf>
    <xf numFmtId="10" fontId="9" fillId="0" borderId="16" xfId="0" applyNumberFormat="1" applyFont="1" applyBorder="1" applyAlignment="1">
      <alignment horizontal="center" vertical="center"/>
    </xf>
    <xf numFmtId="0" fontId="24" fillId="3" borderId="0" xfId="0" applyFont="1" applyFill="1" applyBorder="1" applyAlignment="1">
      <alignment vertical="center"/>
    </xf>
    <xf numFmtId="0" fontId="24" fillId="3" borderId="0" xfId="0" applyFont="1" applyFill="1" applyBorder="1" applyAlignment="1">
      <alignment horizontal="center" vertical="center" wrapText="1"/>
    </xf>
    <xf numFmtId="0" fontId="25" fillId="3" borderId="0" xfId="0" applyFont="1" applyFill="1" applyBorder="1"/>
    <xf numFmtId="0" fontId="25" fillId="3" borderId="0" xfId="0" applyFont="1" applyFill="1" applyBorder="1" applyAlignment="1"/>
    <xf numFmtId="3" fontId="29" fillId="3" borderId="0" xfId="0" applyNumberFormat="1" applyFont="1" applyFill="1" applyBorder="1" applyAlignment="1">
      <alignment vertical="center" wrapText="1"/>
    </xf>
    <xf numFmtId="3" fontId="30" fillId="3" borderId="0" xfId="0" applyNumberFormat="1" applyFont="1" applyFill="1" applyBorder="1" applyAlignment="1">
      <alignment vertical="center" wrapText="1"/>
    </xf>
    <xf numFmtId="10" fontId="25" fillId="3" borderId="0" xfId="0" applyNumberFormat="1" applyFont="1" applyFill="1" applyBorder="1"/>
    <xf numFmtId="0" fontId="24" fillId="3" borderId="0" xfId="0" applyFont="1" applyFill="1" applyBorder="1" applyAlignment="1">
      <alignment horizontal="center" vertical="center"/>
    </xf>
    <xf numFmtId="10" fontId="25" fillId="3" borderId="0" xfId="0" applyNumberFormat="1" applyFont="1" applyFill="1" applyBorder="1" applyAlignment="1">
      <alignment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4" fillId="7" borderId="13" xfId="0" applyFont="1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25" fillId="3" borderId="0" xfId="0" applyFont="1" applyFill="1" applyBorder="1" applyAlignment="1">
      <alignment horizontal="center"/>
    </xf>
    <xf numFmtId="0" fontId="24" fillId="3" borderId="0" xfId="0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left"/>
    </xf>
    <xf numFmtId="0" fontId="25" fillId="3" borderId="0" xfId="0" applyFont="1" applyFill="1" applyBorder="1" applyAlignment="1">
      <alignment horizontal="left" vertical="center"/>
    </xf>
    <xf numFmtId="3" fontId="7" fillId="0" borderId="19" xfId="0" applyNumberFormat="1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9" fillId="3" borderId="8" xfId="0" applyFont="1" applyFill="1" applyBorder="1" applyAlignment="1">
      <alignment horizontal="left" vertical="center"/>
    </xf>
    <xf numFmtId="0" fontId="9" fillId="3" borderId="10" xfId="0" applyFont="1" applyFill="1" applyBorder="1" applyAlignment="1">
      <alignment horizontal="left" vertical="center"/>
    </xf>
    <xf numFmtId="0" fontId="26" fillId="0" borderId="8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14" fillId="7" borderId="13" xfId="0" applyFont="1" applyFill="1" applyBorder="1" applyAlignment="1">
      <alignment horizontal="left" vertical="center" wrapText="1"/>
    </xf>
    <xf numFmtId="0" fontId="14" fillId="7" borderId="14" xfId="0" applyFont="1" applyFill="1" applyBorder="1" applyAlignment="1">
      <alignment horizontal="left" vertical="center" wrapText="1"/>
    </xf>
    <xf numFmtId="0" fontId="26" fillId="0" borderId="9" xfId="0" applyFont="1" applyBorder="1" applyAlignment="1">
      <alignment horizontal="center" vertical="center"/>
    </xf>
    <xf numFmtId="0" fontId="16" fillId="7" borderId="13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2" fontId="0" fillId="0" borderId="14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s-CO"/>
          </a:p>
          <a:p>
            <a:pPr>
              <a:defRPr/>
            </a:pPr>
            <a:r>
              <a:rPr lang="es-CO"/>
              <a:t>EJECUCION</a:t>
            </a:r>
            <a:r>
              <a:rPr lang="es-CO" baseline="0"/>
              <a:t> PLAN DE ACCION POR SUBSISTEMAS ACUMULADO A 31 DE JULIO DE 2016</a:t>
            </a:r>
          </a:p>
          <a:p>
            <a:pPr>
              <a:defRPr/>
            </a:pPr>
            <a:endParaRPr lang="es-CO"/>
          </a:p>
        </c:rich>
      </c:tx>
      <c:layout>
        <c:manualLayout>
          <c:xMode val="edge"/>
          <c:yMode val="edge"/>
          <c:x val="0.11946532384710781"/>
          <c:y val="2.0860492581384667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'P.ACCION CONSOLIDADO (2)'!$DM$3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5197734751221469E-3"/>
                  <c:y val="-4.17209851627693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590537541874453E-2"/>
                  <c:y val="-3.47674876356411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0263646334961958E-3"/>
                  <c:y val="-5.21512314534616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(2)'!$DK$4:$DL$129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 (2)'!$DM$4:$DM$129</c:f>
              <c:numCache>
                <c:formatCode>#,##0</c:formatCode>
                <c:ptCount val="6"/>
                <c:pt idx="0">
                  <c:v>1391680977</c:v>
                </c:pt>
                <c:pt idx="1">
                  <c:v>4337106780</c:v>
                </c:pt>
                <c:pt idx="2">
                  <c:v>1622930241</c:v>
                </c:pt>
                <c:pt idx="3">
                  <c:v>2528280551</c:v>
                </c:pt>
                <c:pt idx="4">
                  <c:v>12177545554</c:v>
                </c:pt>
              </c:numCache>
            </c:numRef>
          </c:val>
        </c:ser>
        <c:ser>
          <c:idx val="1"/>
          <c:order val="1"/>
          <c:tx>
            <c:strRef>
              <c:f>'P.ACCION CONSOLIDADO (2)'!$DN$3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516742922329686E-2"/>
                  <c:y val="-1.0430246290692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1056046265563466E-2"/>
                  <c:y val="-3.47674876356411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0677951673815944E-2"/>
                  <c:y val="1.0430246290692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783864369940477E-2"/>
                  <c:y val="-2.0860492581384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4237281701465759E-2"/>
                  <c:y val="-6.95349752712822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(2)'!$DK$4:$DL$129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 (2)'!$DN$4:$DN$129</c:f>
              <c:numCache>
                <c:formatCode>#,##0</c:formatCode>
                <c:ptCount val="6"/>
                <c:pt idx="0">
                  <c:v>688148001</c:v>
                </c:pt>
                <c:pt idx="1">
                  <c:v>2516075914</c:v>
                </c:pt>
                <c:pt idx="2">
                  <c:v>1139938310</c:v>
                </c:pt>
                <c:pt idx="3">
                  <c:v>2038404628</c:v>
                </c:pt>
                <c:pt idx="4">
                  <c:v>3830288189</c:v>
                </c:pt>
              </c:numCache>
            </c:numRef>
          </c:val>
        </c:ser>
        <c:ser>
          <c:idx val="2"/>
          <c:order val="2"/>
          <c:tx>
            <c:strRef>
              <c:f>'P.ACCION CONSOLIDADO (2)'!$DO$3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594632232325799E-2"/>
                  <c:y val="2.0860492581384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8790196618308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4105430324037502E-2"/>
                  <c:y val="2.0860492581384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079093900488587E-2"/>
                  <c:y val="-3.47674876356411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5725027421145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(2)'!$DK$4:$DL$129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 (2)'!$DO$4:$DO$129</c:f>
              <c:numCache>
                <c:formatCode>0.00%</c:formatCode>
                <c:ptCount val="6"/>
                <c:pt idx="0">
                  <c:v>0.4945</c:v>
                </c:pt>
                <c:pt idx="1">
                  <c:v>0.58009999999999995</c:v>
                </c:pt>
                <c:pt idx="2">
                  <c:v>0.70240000000000002</c:v>
                </c:pt>
                <c:pt idx="3">
                  <c:v>0.80620000000000003</c:v>
                </c:pt>
                <c:pt idx="4">
                  <c:v>0.3145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2249216"/>
        <c:axId val="102250752"/>
        <c:axId val="0"/>
      </c:bar3DChart>
      <c:catAx>
        <c:axId val="102249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2250752"/>
        <c:crosses val="autoZero"/>
        <c:auto val="1"/>
        <c:lblAlgn val="ctr"/>
        <c:lblOffset val="100"/>
        <c:noMultiLvlLbl val="0"/>
      </c:catAx>
      <c:valAx>
        <c:axId val="10225075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0224921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s-CO"/>
          </a:p>
          <a:p>
            <a:pPr>
              <a:defRPr/>
            </a:pPr>
            <a:r>
              <a:rPr lang="es-CO"/>
              <a:t>EJECUCION PLAN DE ACCION A 31 DE JULIO POR RUBROS PRESUPUESTALES </a:t>
            </a:r>
          </a:p>
          <a:p>
            <a:pPr>
              <a:defRPr/>
            </a:pP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'P.ACCION CONSOLIDADO (2)'!$DL$132</c:f>
              <c:strCache>
                <c:ptCount val="1"/>
              </c:strCache>
            </c:strRef>
          </c:tx>
          <c:invertIfNegative val="0"/>
          <c:cat>
            <c:strRef>
              <c:f>'P.ACCION CONSOLIDADO (2)'!$DK$133:$DK$140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(2)'!$DL$133:$DL$140</c:f>
              <c:numCache>
                <c:formatCode>General</c:formatCode>
                <c:ptCount val="8"/>
              </c:numCache>
            </c:numRef>
          </c:val>
        </c:ser>
        <c:ser>
          <c:idx val="1"/>
          <c:order val="1"/>
          <c:tx>
            <c:strRef>
              <c:f>'P.ACCION CONSOLIDADO (2)'!$DM$132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4"/>
              <c:layout>
                <c:manualLayout>
                  <c:x val="6.4977257959714096E-3"/>
                  <c:y val="-1.5220700152207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(2)'!$DK$133:$DK$140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(2)'!$DM$133:$DM$140</c:f>
              <c:numCache>
                <c:formatCode>#,##0</c:formatCode>
                <c:ptCount val="8"/>
                <c:pt idx="0">
                  <c:v>4036201186</c:v>
                </c:pt>
                <c:pt idx="1">
                  <c:v>4289176272</c:v>
                </c:pt>
                <c:pt idx="2">
                  <c:v>1084368096</c:v>
                </c:pt>
                <c:pt idx="3">
                  <c:v>4337106780</c:v>
                </c:pt>
                <c:pt idx="4">
                  <c:v>974480977</c:v>
                </c:pt>
                <c:pt idx="5">
                  <c:v>1622930241</c:v>
                </c:pt>
                <c:pt idx="6">
                  <c:v>3185000000</c:v>
                </c:pt>
                <c:pt idx="7">
                  <c:v>2528280551</c:v>
                </c:pt>
              </c:numCache>
            </c:numRef>
          </c:val>
        </c:ser>
        <c:ser>
          <c:idx val="2"/>
          <c:order val="2"/>
          <c:tx>
            <c:strRef>
              <c:f>'P.ACCION CONSOLIDADO (2)'!$DN$132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29044834307991E-2"/>
                  <c:y val="-6.0882800608828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7686809616634176E-2"/>
                  <c:y val="-6.0882800608828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29044834307992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8986354775828458E-2"/>
                  <c:y val="3.0441400304414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898635477582845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1189083820662766E-2"/>
                  <c:y val="-6.0882800608828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209226770630269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898635477582845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(2)'!$DK$133:$DK$140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(2)'!$DN$133:$DN$140</c:f>
              <c:numCache>
                <c:formatCode>#,##0</c:formatCode>
                <c:ptCount val="8"/>
                <c:pt idx="0">
                  <c:v>1021395174</c:v>
                </c:pt>
                <c:pt idx="1">
                  <c:v>1568383960</c:v>
                </c:pt>
                <c:pt idx="2">
                  <c:v>345875075</c:v>
                </c:pt>
                <c:pt idx="3">
                  <c:v>2516075914</c:v>
                </c:pt>
                <c:pt idx="4">
                  <c:v>770722543</c:v>
                </c:pt>
                <c:pt idx="5">
                  <c:v>1139938310</c:v>
                </c:pt>
                <c:pt idx="6">
                  <c:v>812059438</c:v>
                </c:pt>
                <c:pt idx="7">
                  <c:v>2038404628</c:v>
                </c:pt>
              </c:numCache>
            </c:numRef>
          </c:val>
        </c:ser>
        <c:ser>
          <c:idx val="3"/>
          <c:order val="3"/>
          <c:tx>
            <c:strRef>
              <c:f>'P.ACCION CONSOLIDADO (2)'!$DO$132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290448343079921E-2"/>
                  <c:y val="-1.116171783716821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294996751137101E-2"/>
                  <c:y val="-1.116171783716821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493177387914184E-2"/>
                  <c:y val="3.0441400304412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792722547108511E-2"/>
                  <c:y val="-3.0441400304415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894087069525665E-2"/>
                  <c:y val="3.04390033437601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792722547108511E-2"/>
                  <c:y val="-6.08828006088291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5594541910331383E-2"/>
                  <c:y val="-1.116171783716821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7290448343079921E-2"/>
                  <c:y val="-1.116171783716821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 (2)'!$DK$133:$DK$140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'P.ACCION CONSOLIDADO (2)'!$DO$133:$DO$140</c:f>
              <c:numCache>
                <c:formatCode>0.00%</c:formatCode>
                <c:ptCount val="8"/>
                <c:pt idx="0">
                  <c:v>0.25309999999999999</c:v>
                </c:pt>
                <c:pt idx="1">
                  <c:v>0.36570000000000003</c:v>
                </c:pt>
                <c:pt idx="2">
                  <c:v>0.31900000000000001</c:v>
                </c:pt>
                <c:pt idx="3">
                  <c:v>0.58009999999999995</c:v>
                </c:pt>
                <c:pt idx="4">
                  <c:v>0.79090000000000005</c:v>
                </c:pt>
                <c:pt idx="5">
                  <c:v>0.70240000000000002</c:v>
                </c:pt>
                <c:pt idx="6">
                  <c:v>0.41860000000000003</c:v>
                </c:pt>
                <c:pt idx="7">
                  <c:v>0.80620000000000003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7449344"/>
        <c:axId val="127451136"/>
        <c:axId val="0"/>
      </c:bar3DChart>
      <c:catAx>
        <c:axId val="1274493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27451136"/>
        <c:crosses val="autoZero"/>
        <c:auto val="1"/>
        <c:lblAlgn val="ctr"/>
        <c:lblOffset val="100"/>
        <c:noMultiLvlLbl val="0"/>
      </c:catAx>
      <c:valAx>
        <c:axId val="127451136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12744934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66790113224151071"/>
          <c:y val="0.18042695269677078"/>
          <c:w val="0.29837577320378811"/>
          <c:h val="4.1786050573834249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152398</xdr:colOff>
      <xdr:row>151</xdr:row>
      <xdr:rowOff>166687</xdr:rowOff>
    </xdr:from>
    <xdr:to>
      <xdr:col>93</xdr:col>
      <xdr:colOff>495299</xdr:colOff>
      <xdr:row>171</xdr:row>
      <xdr:rowOff>9525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228600</xdr:colOff>
      <xdr:row>173</xdr:row>
      <xdr:rowOff>28575</xdr:rowOff>
    </xdr:from>
    <xdr:to>
      <xdr:col>93</xdr:col>
      <xdr:colOff>476250</xdr:colOff>
      <xdr:row>202</xdr:row>
      <xdr:rowOff>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LIO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NIO%2020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6"/>
    </sheetNames>
    <sheetDataSet>
      <sheetData sheetId="0">
        <row r="31">
          <cell r="M31">
            <v>982978733</v>
          </cell>
          <cell r="N31">
            <v>37846647</v>
          </cell>
          <cell r="AG31">
            <v>12797201</v>
          </cell>
        </row>
        <row r="32">
          <cell r="H32">
            <v>86271560</v>
          </cell>
        </row>
        <row r="36">
          <cell r="H36">
            <v>21445252</v>
          </cell>
        </row>
        <row r="38">
          <cell r="H38">
            <v>50290520</v>
          </cell>
        </row>
        <row r="41">
          <cell r="H41">
            <v>9145660</v>
          </cell>
        </row>
        <row r="43">
          <cell r="H43">
            <v>75866675</v>
          </cell>
        </row>
        <row r="47">
          <cell r="H47">
            <v>92605321</v>
          </cell>
        </row>
        <row r="49">
          <cell r="H49">
            <v>33395815</v>
          </cell>
        </row>
        <row r="51">
          <cell r="H51">
            <v>10064700</v>
          </cell>
        </row>
        <row r="53">
          <cell r="H53">
            <v>2338000</v>
          </cell>
        </row>
        <row r="55">
          <cell r="H55">
            <v>138162268</v>
          </cell>
        </row>
        <row r="59">
          <cell r="H59">
            <v>392000</v>
          </cell>
        </row>
        <row r="60">
          <cell r="H60">
            <v>5970000</v>
          </cell>
        </row>
        <row r="62">
          <cell r="H62">
            <v>135701673</v>
          </cell>
        </row>
        <row r="64">
          <cell r="H64">
            <v>717100</v>
          </cell>
        </row>
        <row r="67">
          <cell r="H67">
            <v>2581000</v>
          </cell>
        </row>
        <row r="70">
          <cell r="H70">
            <v>39871320</v>
          </cell>
        </row>
        <row r="77">
          <cell r="N77">
            <v>14638040</v>
          </cell>
        </row>
        <row r="94">
          <cell r="M94">
            <v>901867504</v>
          </cell>
        </row>
        <row r="95">
          <cell r="H95">
            <v>299045680</v>
          </cell>
        </row>
        <row r="98">
          <cell r="H98">
            <v>50843120</v>
          </cell>
        </row>
        <row r="102">
          <cell r="H102">
            <v>88746867</v>
          </cell>
        </row>
        <row r="104">
          <cell r="H104">
            <v>63336000</v>
          </cell>
        </row>
        <row r="106">
          <cell r="H106">
            <v>2780000</v>
          </cell>
        </row>
        <row r="108">
          <cell r="H108">
            <v>1183200</v>
          </cell>
        </row>
        <row r="109">
          <cell r="H109">
            <v>83930524</v>
          </cell>
        </row>
        <row r="115">
          <cell r="H115">
            <v>20532000</v>
          </cell>
        </row>
        <row r="119">
          <cell r="H119">
            <v>90542640</v>
          </cell>
        </row>
        <row r="121">
          <cell r="H121">
            <v>4605084</v>
          </cell>
        </row>
        <row r="123">
          <cell r="H123">
            <v>37459764</v>
          </cell>
        </row>
        <row r="130">
          <cell r="H130">
            <v>46638552</v>
          </cell>
        </row>
        <row r="139">
          <cell r="H139">
            <v>9767200</v>
          </cell>
        </row>
        <row r="141">
          <cell r="H141">
            <v>9860000</v>
          </cell>
        </row>
        <row r="142">
          <cell r="H142">
            <v>35071960</v>
          </cell>
        </row>
        <row r="144">
          <cell r="H144">
            <v>14778400</v>
          </cell>
        </row>
        <row r="156">
          <cell r="AG156">
            <v>50359176</v>
          </cell>
        </row>
        <row r="159">
          <cell r="H159">
            <v>17103000</v>
          </cell>
        </row>
        <row r="161">
          <cell r="H161">
            <v>7221000</v>
          </cell>
        </row>
        <row r="163">
          <cell r="H163">
            <v>12000000</v>
          </cell>
        </row>
        <row r="165">
          <cell r="H165">
            <v>8000000</v>
          </cell>
        </row>
        <row r="167">
          <cell r="H167">
            <v>2210000</v>
          </cell>
        </row>
        <row r="169">
          <cell r="H169">
            <v>35541154</v>
          </cell>
        </row>
        <row r="172">
          <cell r="H172">
            <v>5997020</v>
          </cell>
        </row>
        <row r="174">
          <cell r="H174">
            <v>2342156</v>
          </cell>
        </row>
        <row r="176">
          <cell r="H176">
            <v>9000000</v>
          </cell>
        </row>
        <row r="179">
          <cell r="G179">
            <v>11962368</v>
          </cell>
          <cell r="H179">
            <v>11935200</v>
          </cell>
        </row>
        <row r="207">
          <cell r="H207">
            <v>217325629</v>
          </cell>
        </row>
        <row r="209">
          <cell r="M209">
            <v>217479329</v>
          </cell>
        </row>
        <row r="221">
          <cell r="H221">
            <v>249680327</v>
          </cell>
        </row>
        <row r="271">
          <cell r="H271">
            <v>114676894</v>
          </cell>
        </row>
        <row r="295">
          <cell r="H295">
            <v>151510750</v>
          </cell>
        </row>
        <row r="297">
          <cell r="M297">
            <v>59946038</v>
          </cell>
          <cell r="O297">
            <v>76590275</v>
          </cell>
          <cell r="AG297">
            <v>15030101</v>
          </cell>
        </row>
        <row r="363">
          <cell r="H363">
            <v>4500000</v>
          </cell>
        </row>
        <row r="364">
          <cell r="H364">
            <v>1500000</v>
          </cell>
        </row>
        <row r="365">
          <cell r="H365">
            <v>1500000</v>
          </cell>
        </row>
        <row r="366">
          <cell r="H366">
            <v>2183738</v>
          </cell>
        </row>
        <row r="367">
          <cell r="H367">
            <v>1462316</v>
          </cell>
        </row>
        <row r="368">
          <cell r="H368">
            <v>412558</v>
          </cell>
        </row>
        <row r="369">
          <cell r="H369">
            <v>200000</v>
          </cell>
        </row>
        <row r="370">
          <cell r="H370">
            <v>1000000</v>
          </cell>
        </row>
        <row r="371">
          <cell r="H371">
            <v>572000</v>
          </cell>
        </row>
        <row r="372">
          <cell r="H372">
            <v>965116</v>
          </cell>
        </row>
        <row r="373">
          <cell r="H373">
            <v>1000000</v>
          </cell>
        </row>
        <row r="374">
          <cell r="H374">
            <v>793256</v>
          </cell>
        </row>
        <row r="375">
          <cell r="H375">
            <v>352558</v>
          </cell>
        </row>
        <row r="376">
          <cell r="H376">
            <v>1000000</v>
          </cell>
        </row>
        <row r="378">
          <cell r="H378">
            <v>1335116</v>
          </cell>
        </row>
        <row r="379">
          <cell r="H379">
            <v>757837</v>
          </cell>
        </row>
        <row r="380">
          <cell r="H380">
            <v>871654</v>
          </cell>
        </row>
        <row r="381">
          <cell r="H381">
            <v>698320</v>
          </cell>
        </row>
        <row r="382">
          <cell r="H382">
            <v>934990</v>
          </cell>
        </row>
        <row r="383">
          <cell r="H383">
            <v>727383</v>
          </cell>
        </row>
        <row r="384">
          <cell r="H384">
            <v>513019</v>
          </cell>
        </row>
        <row r="385">
          <cell r="H385">
            <v>513019</v>
          </cell>
        </row>
        <row r="386">
          <cell r="H386">
            <v>500000</v>
          </cell>
        </row>
        <row r="387">
          <cell r="H387">
            <v>706908</v>
          </cell>
        </row>
        <row r="388">
          <cell r="H388">
            <v>352558</v>
          </cell>
        </row>
        <row r="389">
          <cell r="H389">
            <v>815116</v>
          </cell>
        </row>
        <row r="392">
          <cell r="H392">
            <v>1652640</v>
          </cell>
        </row>
        <row r="393">
          <cell r="H393">
            <v>998738</v>
          </cell>
        </row>
        <row r="395">
          <cell r="H395">
            <v>170655</v>
          </cell>
        </row>
        <row r="396">
          <cell r="H396">
            <v>500000</v>
          </cell>
        </row>
        <row r="397">
          <cell r="H397">
            <v>1000000</v>
          </cell>
        </row>
        <row r="398">
          <cell r="H398">
            <v>1500000</v>
          </cell>
        </row>
        <row r="399">
          <cell r="H399">
            <v>1740000</v>
          </cell>
        </row>
        <row r="402">
          <cell r="H402">
            <v>1500000</v>
          </cell>
        </row>
        <row r="403">
          <cell r="H403">
            <v>1500000</v>
          </cell>
        </row>
        <row r="404">
          <cell r="H404">
            <v>1500000</v>
          </cell>
        </row>
        <row r="405">
          <cell r="H405">
            <v>1500000</v>
          </cell>
        </row>
        <row r="406">
          <cell r="H406">
            <v>1500000</v>
          </cell>
        </row>
        <row r="407">
          <cell r="H407">
            <v>963495</v>
          </cell>
        </row>
        <row r="409">
          <cell r="H409">
            <v>301420</v>
          </cell>
        </row>
        <row r="410">
          <cell r="H410">
            <v>1500000</v>
          </cell>
        </row>
        <row r="412">
          <cell r="H412">
            <v>710000</v>
          </cell>
        </row>
        <row r="413">
          <cell r="H413">
            <v>1500000</v>
          </cell>
        </row>
        <row r="414">
          <cell r="H414">
            <v>1500000</v>
          </cell>
        </row>
        <row r="415">
          <cell r="H415">
            <v>919964</v>
          </cell>
        </row>
        <row r="416">
          <cell r="H416">
            <v>1500000</v>
          </cell>
        </row>
        <row r="418">
          <cell r="H418">
            <v>1500000</v>
          </cell>
        </row>
        <row r="419">
          <cell r="H419">
            <v>946654</v>
          </cell>
        </row>
        <row r="420">
          <cell r="H420">
            <v>1040000</v>
          </cell>
        </row>
        <row r="421">
          <cell r="H421">
            <v>648837</v>
          </cell>
        </row>
        <row r="423">
          <cell r="H423">
            <v>852330</v>
          </cell>
        </row>
        <row r="424">
          <cell r="H424">
            <v>889800</v>
          </cell>
        </row>
        <row r="426">
          <cell r="H426">
            <v>1500000</v>
          </cell>
        </row>
        <row r="427">
          <cell r="H427">
            <v>1500000</v>
          </cell>
        </row>
        <row r="428">
          <cell r="H428">
            <v>1112000</v>
          </cell>
        </row>
        <row r="429">
          <cell r="H429">
            <v>1500000</v>
          </cell>
        </row>
        <row r="432">
          <cell r="H432">
            <v>1500000</v>
          </cell>
        </row>
        <row r="433">
          <cell r="H433">
            <v>801680</v>
          </cell>
        </row>
        <row r="435">
          <cell r="H435">
            <v>380000</v>
          </cell>
        </row>
        <row r="436">
          <cell r="H436">
            <v>1500000</v>
          </cell>
        </row>
        <row r="438">
          <cell r="H438">
            <v>1500000</v>
          </cell>
        </row>
        <row r="441">
          <cell r="H441">
            <v>1500000</v>
          </cell>
        </row>
        <row r="449">
          <cell r="G449">
            <v>15000000</v>
          </cell>
          <cell r="H449">
            <v>10392700</v>
          </cell>
        </row>
        <row r="461">
          <cell r="H461">
            <v>1000000</v>
          </cell>
        </row>
        <row r="463">
          <cell r="M463">
            <v>1000000</v>
          </cell>
        </row>
        <row r="475">
          <cell r="H475">
            <v>68294731</v>
          </cell>
        </row>
        <row r="477">
          <cell r="O477">
            <v>145193691</v>
          </cell>
        </row>
        <row r="536">
          <cell r="H536">
            <v>22010152</v>
          </cell>
        </row>
        <row r="550">
          <cell r="H550">
            <v>47936379</v>
          </cell>
        </row>
        <row r="567">
          <cell r="Z567">
            <v>25414236</v>
          </cell>
        </row>
        <row r="575">
          <cell r="H575">
            <v>14078862</v>
          </cell>
        </row>
        <row r="640">
          <cell r="H640">
            <v>292938269</v>
          </cell>
        </row>
        <row r="642">
          <cell r="Z642">
            <v>296370484</v>
          </cell>
        </row>
        <row r="692">
          <cell r="H692">
            <v>137472082</v>
          </cell>
        </row>
        <row r="712">
          <cell r="H712">
            <v>700000</v>
          </cell>
        </row>
        <row r="713">
          <cell r="H713">
            <v>2000000</v>
          </cell>
        </row>
        <row r="722">
          <cell r="H722">
            <v>1000000</v>
          </cell>
        </row>
        <row r="732">
          <cell r="H732">
            <v>906480</v>
          </cell>
        </row>
        <row r="822">
          <cell r="H822">
            <v>112220836</v>
          </cell>
        </row>
        <row r="837">
          <cell r="M837">
            <v>60000000</v>
          </cell>
        </row>
        <row r="845">
          <cell r="H845">
            <v>169365222</v>
          </cell>
        </row>
        <row r="887">
          <cell r="H887">
            <v>700000</v>
          </cell>
        </row>
        <row r="889">
          <cell r="Y889">
            <v>700000</v>
          </cell>
        </row>
        <row r="917">
          <cell r="Y917">
            <v>80108719</v>
          </cell>
        </row>
        <row r="958">
          <cell r="H958">
            <v>78948779</v>
          </cell>
        </row>
        <row r="960">
          <cell r="Y960">
            <v>78948779</v>
          </cell>
        </row>
        <row r="984">
          <cell r="G984">
            <v>5877280</v>
          </cell>
          <cell r="H984">
            <v>5877280</v>
          </cell>
        </row>
        <row r="999">
          <cell r="H999">
            <v>93417513</v>
          </cell>
        </row>
        <row r="1035">
          <cell r="H1035">
            <v>20244368</v>
          </cell>
        </row>
        <row r="1037">
          <cell r="Y1037">
            <v>21672022</v>
          </cell>
        </row>
        <row r="1062">
          <cell r="G1062">
            <v>7059208</v>
          </cell>
          <cell r="H1062">
            <v>5083144</v>
          </cell>
        </row>
        <row r="1112">
          <cell r="H1112">
            <v>119181837</v>
          </cell>
        </row>
        <row r="1114">
          <cell r="W1114">
            <v>163111837</v>
          </cell>
        </row>
        <row r="1170">
          <cell r="H1170">
            <v>64218636</v>
          </cell>
        </row>
        <row r="1172">
          <cell r="Y1172">
            <v>46290236</v>
          </cell>
          <cell r="AG1172">
            <v>14894831</v>
          </cell>
        </row>
        <row r="1175">
          <cell r="H1175">
            <v>1922074</v>
          </cell>
        </row>
        <row r="1188">
          <cell r="H1188">
            <v>2600000</v>
          </cell>
        </row>
        <row r="1190">
          <cell r="H1190">
            <v>2984657</v>
          </cell>
        </row>
        <row r="1191">
          <cell r="H1191">
            <v>3448100</v>
          </cell>
        </row>
        <row r="1193">
          <cell r="H1193">
            <v>700000</v>
          </cell>
        </row>
        <row r="1197">
          <cell r="H1197">
            <v>380000</v>
          </cell>
        </row>
        <row r="1206">
          <cell r="H1206">
            <v>2859983</v>
          </cell>
        </row>
        <row r="1227">
          <cell r="H1227">
            <v>872913177</v>
          </cell>
        </row>
        <row r="1402">
          <cell r="H1402">
            <v>20000000</v>
          </cell>
        </row>
        <row r="1444">
          <cell r="M1444">
            <v>30000000</v>
          </cell>
        </row>
        <row r="1453">
          <cell r="M1453">
            <v>12045000</v>
          </cell>
        </row>
        <row r="1463">
          <cell r="AG1463">
            <v>1806351</v>
          </cell>
        </row>
        <row r="1474">
          <cell r="AG1474">
            <v>9000000</v>
          </cell>
        </row>
        <row r="1477">
          <cell r="H1477">
            <v>29751272</v>
          </cell>
        </row>
        <row r="1546">
          <cell r="H1546">
            <v>7746660</v>
          </cell>
        </row>
        <row r="1600">
          <cell r="P1600">
            <v>34400000</v>
          </cell>
        </row>
        <row r="1616">
          <cell r="H1616">
            <v>16000000</v>
          </cell>
        </row>
        <row r="1629">
          <cell r="H1629">
            <v>20043646</v>
          </cell>
        </row>
        <row r="1649">
          <cell r="AG1649">
            <v>3010672</v>
          </cell>
        </row>
        <row r="1650">
          <cell r="H1650">
            <v>21089997</v>
          </cell>
        </row>
        <row r="1652">
          <cell r="H1652">
            <v>482610</v>
          </cell>
        </row>
        <row r="1654">
          <cell r="H1654">
            <v>1145842</v>
          </cell>
        </row>
        <row r="1656">
          <cell r="H1656">
            <v>14910001</v>
          </cell>
        </row>
        <row r="1658">
          <cell r="H1658">
            <v>180655</v>
          </cell>
        </row>
        <row r="1659">
          <cell r="H1659">
            <v>1200000</v>
          </cell>
        </row>
        <row r="1741">
          <cell r="H1741">
            <v>46521348</v>
          </cell>
        </row>
        <row r="1743">
          <cell r="O1743">
            <v>50516562</v>
          </cell>
        </row>
        <row r="1774">
          <cell r="H1774">
            <v>24621121</v>
          </cell>
        </row>
        <row r="1776">
          <cell r="W1776">
            <v>23081653</v>
          </cell>
        </row>
        <row r="1796">
          <cell r="H1796">
            <v>19800000</v>
          </cell>
        </row>
        <row r="1806">
          <cell r="H1806">
            <v>9057037</v>
          </cell>
        </row>
        <row r="1808">
          <cell r="O1808">
            <v>9057037</v>
          </cell>
        </row>
        <row r="1832">
          <cell r="H1832">
            <v>73258521</v>
          </cell>
        </row>
        <row r="1834">
          <cell r="O1834">
            <v>84468000</v>
          </cell>
        </row>
        <row r="1849">
          <cell r="H1849">
            <v>100977069</v>
          </cell>
        </row>
        <row r="1851">
          <cell r="O1851">
            <v>101500000</v>
          </cell>
        </row>
        <row r="1893">
          <cell r="H1893">
            <v>107542346</v>
          </cell>
        </row>
        <row r="1895">
          <cell r="O1895">
            <v>110000000</v>
          </cell>
        </row>
        <row r="1920">
          <cell r="H1920">
            <v>48481251</v>
          </cell>
        </row>
        <row r="1922">
          <cell r="P1922">
            <v>35855289</v>
          </cell>
          <cell r="AG1922">
            <v>44625962</v>
          </cell>
        </row>
        <row r="1926">
          <cell r="H1926">
            <v>4500000</v>
          </cell>
        </row>
        <row r="1932">
          <cell r="H1932">
            <v>1038938</v>
          </cell>
        </row>
        <row r="1933">
          <cell r="H1933">
            <v>605268</v>
          </cell>
        </row>
        <row r="1936">
          <cell r="H1936">
            <v>2664988</v>
          </cell>
        </row>
        <row r="1937">
          <cell r="H1937">
            <v>780000</v>
          </cell>
        </row>
        <row r="1941">
          <cell r="H1941">
            <v>1620000</v>
          </cell>
        </row>
        <row r="1942">
          <cell r="H1942">
            <v>1500000</v>
          </cell>
        </row>
        <row r="1943">
          <cell r="H1943">
            <v>1926427</v>
          </cell>
        </row>
        <row r="1944">
          <cell r="H1944">
            <v>1780000</v>
          </cell>
        </row>
        <row r="1945">
          <cell r="H1945">
            <v>435938</v>
          </cell>
        </row>
        <row r="1949">
          <cell r="H1949">
            <v>693230</v>
          </cell>
        </row>
        <row r="1950">
          <cell r="H1950">
            <v>348000</v>
          </cell>
        </row>
        <row r="1951">
          <cell r="H1951">
            <v>728068</v>
          </cell>
        </row>
        <row r="1952">
          <cell r="H1952">
            <v>150000</v>
          </cell>
        </row>
        <row r="1953">
          <cell r="H1953">
            <v>1000000</v>
          </cell>
        </row>
        <row r="1954">
          <cell r="H1954">
            <v>1632256</v>
          </cell>
        </row>
        <row r="1956">
          <cell r="H1956">
            <v>1000000</v>
          </cell>
        </row>
        <row r="1957">
          <cell r="H1957">
            <v>480000</v>
          </cell>
        </row>
        <row r="1958">
          <cell r="H1958">
            <v>240000</v>
          </cell>
        </row>
        <row r="1959">
          <cell r="H1959">
            <v>240000</v>
          </cell>
        </row>
        <row r="1960">
          <cell r="H1960">
            <v>849522</v>
          </cell>
        </row>
        <row r="1963">
          <cell r="H1963">
            <v>214218</v>
          </cell>
        </row>
        <row r="1965">
          <cell r="H1965">
            <v>1000000</v>
          </cell>
        </row>
        <row r="1967">
          <cell r="H1967">
            <v>1000000</v>
          </cell>
        </row>
        <row r="1969">
          <cell r="H1969">
            <v>428436</v>
          </cell>
        </row>
        <row r="2016">
          <cell r="H2016">
            <v>46950000</v>
          </cell>
        </row>
        <row r="2027">
          <cell r="H2027">
            <v>267753058</v>
          </cell>
        </row>
        <row r="2029">
          <cell r="O2029">
            <v>82525273</v>
          </cell>
        </row>
        <row r="2030">
          <cell r="H2030">
            <v>28410416</v>
          </cell>
        </row>
        <row r="2061">
          <cell r="H2061">
            <v>2049168</v>
          </cell>
        </row>
        <row r="2063">
          <cell r="H2063">
            <v>344420</v>
          </cell>
        </row>
        <row r="2064">
          <cell r="H2064">
            <v>1054584</v>
          </cell>
        </row>
        <row r="2065">
          <cell r="H2065">
            <v>1412000</v>
          </cell>
        </row>
        <row r="2066">
          <cell r="H2066">
            <v>2652268</v>
          </cell>
        </row>
        <row r="2067">
          <cell r="H2067">
            <v>5053996</v>
          </cell>
        </row>
        <row r="2070">
          <cell r="H2070">
            <v>800000</v>
          </cell>
        </row>
        <row r="2071">
          <cell r="H2071">
            <v>9232200</v>
          </cell>
        </row>
        <row r="2072">
          <cell r="H2072">
            <v>1500000</v>
          </cell>
        </row>
        <row r="2073">
          <cell r="H2073">
            <v>5000000</v>
          </cell>
        </row>
        <row r="2074">
          <cell r="H2074">
            <v>1920000</v>
          </cell>
        </row>
        <row r="2075">
          <cell r="H2075">
            <v>4000000</v>
          </cell>
        </row>
        <row r="2076">
          <cell r="H2076">
            <v>488436</v>
          </cell>
        </row>
        <row r="2078">
          <cell r="H2078">
            <v>227082</v>
          </cell>
        </row>
        <row r="2083">
          <cell r="H2083">
            <v>1452000</v>
          </cell>
        </row>
        <row r="2084">
          <cell r="H2084">
            <v>2156872</v>
          </cell>
        </row>
        <row r="2085">
          <cell r="H2085">
            <v>1507040</v>
          </cell>
        </row>
        <row r="2109">
          <cell r="H2109">
            <v>414218</v>
          </cell>
        </row>
        <row r="2110">
          <cell r="H2110">
            <v>5259000</v>
          </cell>
        </row>
        <row r="2112">
          <cell r="H2112">
            <v>4313744</v>
          </cell>
        </row>
        <row r="2113">
          <cell r="H2113">
            <v>1050000</v>
          </cell>
        </row>
        <row r="2114">
          <cell r="H2114">
            <v>2080000</v>
          </cell>
        </row>
        <row r="2151">
          <cell r="H2151">
            <v>361644551</v>
          </cell>
        </row>
        <row r="2153">
          <cell r="AG2153">
            <v>373309896</v>
          </cell>
        </row>
        <row r="2297">
          <cell r="H2297">
            <v>10000000</v>
          </cell>
        </row>
        <row r="2299">
          <cell r="O2299">
            <v>10000000</v>
          </cell>
        </row>
        <row r="2306">
          <cell r="O2306">
            <v>10000000</v>
          </cell>
        </row>
        <row r="2313">
          <cell r="W2313">
            <v>4600000</v>
          </cell>
        </row>
        <row r="2320">
          <cell r="O2320">
            <v>4592624</v>
          </cell>
        </row>
        <row r="2335">
          <cell r="H2335">
            <v>206923</v>
          </cell>
        </row>
        <row r="2336">
          <cell r="H2336">
            <v>171109</v>
          </cell>
        </row>
        <row r="2337">
          <cell r="H2337">
            <v>1400000</v>
          </cell>
        </row>
        <row r="2340">
          <cell r="H2340">
            <v>1300000</v>
          </cell>
        </row>
        <row r="2341">
          <cell r="H2341">
            <v>1110000</v>
          </cell>
        </row>
        <row r="2364">
          <cell r="H2364">
            <v>14451027</v>
          </cell>
        </row>
        <row r="2374">
          <cell r="H2374">
            <v>4500000</v>
          </cell>
        </row>
        <row r="2376">
          <cell r="O2376">
            <v>4500000</v>
          </cell>
        </row>
        <row r="2383">
          <cell r="H2383">
            <v>33050686</v>
          </cell>
        </row>
        <row r="2388">
          <cell r="H2388">
            <v>20000000</v>
          </cell>
        </row>
        <row r="2391">
          <cell r="H2391">
            <v>196048208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88">
          <cell r="H88">
            <v>15000000</v>
          </cell>
        </row>
        <row r="419">
          <cell r="H419">
            <v>48030490</v>
          </cell>
        </row>
        <row r="552">
          <cell r="H552">
            <v>28956340</v>
          </cell>
        </row>
        <row r="622">
          <cell r="H622">
            <v>100000000</v>
          </cell>
        </row>
        <row r="724">
          <cell r="Y724">
            <v>16905130</v>
          </cell>
        </row>
        <row r="777">
          <cell r="H777">
            <v>46391267</v>
          </cell>
        </row>
        <row r="817">
          <cell r="M817">
            <v>11831904</v>
          </cell>
        </row>
        <row r="846">
          <cell r="AF846">
            <v>16000000</v>
          </cell>
        </row>
        <row r="867">
          <cell r="O867">
            <v>36000000</v>
          </cell>
        </row>
        <row r="878">
          <cell r="O878">
            <v>10000000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1">
          <cell r="H31">
            <v>86271560</v>
          </cell>
        </row>
        <row r="34">
          <cell r="H34">
            <v>49856575</v>
          </cell>
        </row>
        <row r="50">
          <cell r="U50">
            <v>30000000</v>
          </cell>
        </row>
        <row r="97">
          <cell r="H97">
            <v>100166000</v>
          </cell>
        </row>
        <row r="347">
          <cell r="Z347">
            <v>33953713</v>
          </cell>
        </row>
        <row r="457">
          <cell r="H457">
            <v>192408143</v>
          </cell>
        </row>
        <row r="474">
          <cell r="H474">
            <v>11486724</v>
          </cell>
        </row>
        <row r="480">
          <cell r="Z480">
            <v>100000000</v>
          </cell>
        </row>
        <row r="572">
          <cell r="Y572">
            <v>10000000</v>
          </cell>
        </row>
        <row r="585">
          <cell r="Y585">
            <v>27000000</v>
          </cell>
        </row>
        <row r="646">
          <cell r="G646">
            <v>1606424</v>
          </cell>
          <cell r="H646">
            <v>1606424</v>
          </cell>
        </row>
        <row r="929">
          <cell r="H929">
            <v>16905130</v>
          </cell>
        </row>
        <row r="959">
          <cell r="H959">
            <v>3179500</v>
          </cell>
        </row>
        <row r="961">
          <cell r="Y961">
            <v>3179500</v>
          </cell>
        </row>
        <row r="975">
          <cell r="H975">
            <v>10770298</v>
          </cell>
        </row>
        <row r="979">
          <cell r="M979">
            <v>12528000</v>
          </cell>
        </row>
        <row r="1124">
          <cell r="O1124">
            <v>10000000</v>
          </cell>
        </row>
        <row r="1142">
          <cell r="AG1142">
            <v>44764550</v>
          </cell>
        </row>
        <row r="1238">
          <cell r="O1238">
            <v>38164520</v>
          </cell>
        </row>
        <row r="1359">
          <cell r="H1359">
            <v>1000000</v>
          </cell>
        </row>
        <row r="1362">
          <cell r="G1362">
            <v>1000000</v>
          </cell>
        </row>
        <row r="1527">
          <cell r="O1527">
            <v>15200000</v>
          </cell>
        </row>
        <row r="1547">
          <cell r="G1547">
            <v>1000000</v>
          </cell>
          <cell r="H1547">
            <v>1000000</v>
          </cell>
        </row>
        <row r="1562">
          <cell r="G1562">
            <v>13946625</v>
          </cell>
        </row>
        <row r="1595">
          <cell r="H1595">
            <v>607874</v>
          </cell>
        </row>
        <row r="1609">
          <cell r="O1609">
            <v>9950000</v>
          </cell>
        </row>
        <row r="1625">
          <cell r="H1625">
            <v>33106800</v>
          </cell>
        </row>
        <row r="1694">
          <cell r="X1694">
            <v>485000000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K218">
            <v>200000000</v>
          </cell>
          <cell r="M218">
            <v>268168096</v>
          </cell>
          <cell r="O218">
            <v>701280247</v>
          </cell>
          <cell r="Z218">
            <v>102551657</v>
          </cell>
        </row>
        <row r="227">
          <cell r="Z227">
            <v>20000000</v>
          </cell>
        </row>
        <row r="259">
          <cell r="M259">
            <v>200000000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47">
          <cell r="Y447">
            <v>50000000</v>
          </cell>
        </row>
        <row r="478">
          <cell r="Y478">
            <v>10000000</v>
          </cell>
        </row>
        <row r="520">
          <cell r="AD520">
            <v>1876315</v>
          </cell>
        </row>
        <row r="625">
          <cell r="O625">
            <v>80000000</v>
          </cell>
        </row>
        <row r="769">
          <cell r="H769">
            <v>17970750</v>
          </cell>
        </row>
        <row r="771">
          <cell r="O771">
            <v>20000000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  <cell r="W864">
            <v>265000000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9">
          <cell r="G9">
            <v>6303036669</v>
          </cell>
        </row>
        <row r="125">
          <cell r="O125">
            <v>193353600</v>
          </cell>
        </row>
        <row r="621">
          <cell r="H621">
            <v>9553836</v>
          </cell>
        </row>
        <row r="635">
          <cell r="H635">
            <v>18168096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6"/>
    </sheetNames>
    <sheetDataSet>
      <sheetData sheetId="0">
        <row r="31">
          <cell r="M31">
            <v>690623210</v>
          </cell>
        </row>
        <row r="56">
          <cell r="H56">
            <v>30710300</v>
          </cell>
        </row>
        <row r="67">
          <cell r="H67">
            <v>2900000</v>
          </cell>
        </row>
        <row r="70">
          <cell r="H70">
            <v>11738040</v>
          </cell>
        </row>
        <row r="115">
          <cell r="M115">
            <v>116162872</v>
          </cell>
        </row>
        <row r="177">
          <cell r="H177">
            <v>2894345</v>
          </cell>
        </row>
        <row r="179">
          <cell r="AG179">
            <v>2894345</v>
          </cell>
        </row>
        <row r="197">
          <cell r="W197">
            <v>250000000</v>
          </cell>
        </row>
        <row r="399">
          <cell r="O399">
            <v>10000000</v>
          </cell>
        </row>
        <row r="407">
          <cell r="AG407">
            <v>870000</v>
          </cell>
        </row>
        <row r="439">
          <cell r="H439">
            <v>870000</v>
          </cell>
        </row>
        <row r="449">
          <cell r="Z449">
            <v>28584000</v>
          </cell>
        </row>
        <row r="461">
          <cell r="Z461">
            <v>55000000</v>
          </cell>
        </row>
        <row r="484">
          <cell r="Z484">
            <v>2000000</v>
          </cell>
          <cell r="AG484">
            <v>12354862</v>
          </cell>
        </row>
        <row r="511">
          <cell r="H511">
            <v>49952466</v>
          </cell>
        </row>
        <row r="539">
          <cell r="H539">
            <v>10997750</v>
          </cell>
        </row>
        <row r="584">
          <cell r="Z584">
            <v>134185102</v>
          </cell>
          <cell r="AG584">
            <v>4700000</v>
          </cell>
        </row>
        <row r="626">
          <cell r="Z626">
            <v>17580000</v>
          </cell>
          <cell r="AG626">
            <v>1840000</v>
          </cell>
        </row>
        <row r="627">
          <cell r="H627">
            <v>1400000</v>
          </cell>
        </row>
        <row r="628">
          <cell r="H628">
            <v>240000</v>
          </cell>
        </row>
        <row r="629">
          <cell r="H629">
            <v>17580000</v>
          </cell>
        </row>
        <row r="631">
          <cell r="H631">
            <v>200000</v>
          </cell>
        </row>
        <row r="658">
          <cell r="H658">
            <v>84458115</v>
          </cell>
        </row>
        <row r="713">
          <cell r="M713">
            <v>128482252</v>
          </cell>
        </row>
        <row r="781">
          <cell r="H781">
            <v>15620000</v>
          </cell>
        </row>
        <row r="951">
          <cell r="H951">
            <v>105000000</v>
          </cell>
        </row>
        <row r="953">
          <cell r="Y953">
            <v>105000000</v>
          </cell>
        </row>
        <row r="1028">
          <cell r="W1028">
            <v>7654735</v>
          </cell>
        </row>
        <row r="1063">
          <cell r="AF1063">
            <v>9580000</v>
          </cell>
        </row>
        <row r="1217">
          <cell r="Y1217">
            <v>78388870</v>
          </cell>
        </row>
        <row r="1437">
          <cell r="H1437">
            <v>13705028</v>
          </cell>
        </row>
        <row r="1439">
          <cell r="Y1439">
            <v>18178361</v>
          </cell>
        </row>
        <row r="1519">
          <cell r="H1519">
            <v>20900000</v>
          </cell>
        </row>
        <row r="1521">
          <cell r="H1521">
            <v>20900000</v>
          </cell>
        </row>
        <row r="1523">
          <cell r="H1523">
            <v>26400007</v>
          </cell>
        </row>
        <row r="1525">
          <cell r="H1525">
            <v>14980000</v>
          </cell>
        </row>
        <row r="1531">
          <cell r="H1531">
            <v>1218300</v>
          </cell>
        </row>
        <row r="1533">
          <cell r="H1533">
            <v>274000</v>
          </cell>
        </row>
        <row r="1547">
          <cell r="H1547">
            <v>53687553</v>
          </cell>
        </row>
        <row r="1564">
          <cell r="H1564">
            <v>5098964</v>
          </cell>
        </row>
        <row r="1629">
          <cell r="O1629">
            <v>30800000</v>
          </cell>
        </row>
        <row r="1784">
          <cell r="G1784">
            <v>3000000</v>
          </cell>
          <cell r="H1784">
            <v>3000000</v>
          </cell>
        </row>
        <row r="1796">
          <cell r="H1796">
            <v>16614042</v>
          </cell>
        </row>
        <row r="1825">
          <cell r="O1825">
            <v>47273440</v>
          </cell>
        </row>
        <row r="1834">
          <cell r="V1834">
            <v>196388655</v>
          </cell>
        </row>
        <row r="1916">
          <cell r="H1916">
            <v>5165953</v>
          </cell>
        </row>
        <row r="1918">
          <cell r="AG1918">
            <v>8000000</v>
          </cell>
        </row>
        <row r="2068">
          <cell r="G2068">
            <v>2199005</v>
          </cell>
          <cell r="H2068">
            <v>2199005</v>
          </cell>
        </row>
        <row r="2109">
          <cell r="W2109">
            <v>4188032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18">
          <cell r="M18">
            <v>1264899677</v>
          </cell>
        </row>
        <row r="31">
          <cell r="U31">
            <v>49856575</v>
          </cell>
        </row>
        <row r="62">
          <cell r="H62">
            <v>30000000</v>
          </cell>
        </row>
        <row r="75">
          <cell r="U75">
            <v>70000000</v>
          </cell>
          <cell r="AG75">
            <v>9866120</v>
          </cell>
        </row>
        <row r="91">
          <cell r="H91">
            <v>9866120</v>
          </cell>
        </row>
        <row r="122">
          <cell r="M122">
            <v>179966000</v>
          </cell>
        </row>
        <row r="129">
          <cell r="M129">
            <v>294809318</v>
          </cell>
        </row>
        <row r="396">
          <cell r="H396">
            <v>19305411</v>
          </cell>
        </row>
        <row r="416">
          <cell r="H416">
            <v>33881302</v>
          </cell>
        </row>
        <row r="599">
          <cell r="H599">
            <v>30058973</v>
          </cell>
        </row>
        <row r="601">
          <cell r="Y601">
            <v>30058973</v>
          </cell>
        </row>
        <row r="901">
          <cell r="H901">
            <v>2142000</v>
          </cell>
        </row>
        <row r="904">
          <cell r="H904">
            <v>2700000</v>
          </cell>
        </row>
        <row r="906">
          <cell r="H906">
            <v>1700000</v>
          </cell>
        </row>
        <row r="908">
          <cell r="W908">
            <v>1112735</v>
          </cell>
        </row>
        <row r="947">
          <cell r="V947">
            <v>1300000000</v>
          </cell>
        </row>
        <row r="1077">
          <cell r="H1077">
            <v>71113871</v>
          </cell>
        </row>
        <row r="1115">
          <cell r="G1115">
            <v>9233340</v>
          </cell>
          <cell r="H1115">
            <v>9233340</v>
          </cell>
        </row>
        <row r="1137">
          <cell r="AF1137">
            <v>13770298</v>
          </cell>
        </row>
        <row r="1142">
          <cell r="AF1142">
            <v>3000000</v>
          </cell>
        </row>
        <row r="1325">
          <cell r="H1325">
            <v>13000000</v>
          </cell>
        </row>
        <row r="1333">
          <cell r="H1333">
            <v>9557058</v>
          </cell>
        </row>
        <row r="1336">
          <cell r="H1336">
            <v>2600000</v>
          </cell>
        </row>
        <row r="1340">
          <cell r="H1340">
            <v>4800000</v>
          </cell>
        </row>
        <row r="1342">
          <cell r="H1342">
            <v>3600000</v>
          </cell>
        </row>
        <row r="1344">
          <cell r="H1344">
            <v>196751</v>
          </cell>
        </row>
        <row r="1354">
          <cell r="H1354">
            <v>634000</v>
          </cell>
        </row>
        <row r="1355">
          <cell r="H1355">
            <v>6090000</v>
          </cell>
        </row>
        <row r="1359">
          <cell r="H1359">
            <v>14004396</v>
          </cell>
        </row>
        <row r="1361">
          <cell r="H1361">
            <v>1796640</v>
          </cell>
        </row>
        <row r="1363">
          <cell r="H1363">
            <v>2985000</v>
          </cell>
        </row>
        <row r="1366">
          <cell r="H1366">
            <v>109249</v>
          </cell>
        </row>
        <row r="1367">
          <cell r="H1367">
            <v>730000</v>
          </cell>
        </row>
        <row r="1393">
          <cell r="O1393">
            <v>1550000</v>
          </cell>
        </row>
        <row r="1397">
          <cell r="O1397">
            <v>1550000</v>
          </cell>
        </row>
        <row r="1417">
          <cell r="H1417">
            <v>37164514</v>
          </cell>
        </row>
        <row r="1566">
          <cell r="W1566">
            <v>16838117</v>
          </cell>
        </row>
        <row r="1676">
          <cell r="H1676">
            <v>4993200</v>
          </cell>
        </row>
        <row r="1678">
          <cell r="AG1678">
            <v>5000000</v>
          </cell>
        </row>
        <row r="1761">
          <cell r="H1761">
            <v>12487248</v>
          </cell>
        </row>
        <row r="1921">
          <cell r="H1921">
            <v>830000</v>
          </cell>
        </row>
        <row r="1923">
          <cell r="AG1923">
            <v>830000</v>
          </cell>
        </row>
        <row r="1940">
          <cell r="H1940">
            <v>359172189</v>
          </cell>
        </row>
        <row r="1948">
          <cell r="H1948">
            <v>452887249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  <row r="1371">
          <cell r="AA1371">
            <v>2700000000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54"/>
  <sheetViews>
    <sheetView showGridLines="0" zoomScaleNormal="100" zoomScalePageLayoutView="50" workbookViewId="0">
      <pane xSplit="3" ySplit="3" topLeftCell="BZ4" activePane="bottomRight" state="frozen"/>
      <selection activeCell="C1" sqref="C1"/>
      <selection pane="topRight" activeCell="D1" sqref="D1"/>
      <selection pane="bottomLeft" activeCell="C4" sqref="C4"/>
      <selection pane="bottomRight" activeCell="CQ4" sqref="CQ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62.140625" bestFit="1" customWidth="1"/>
    <col min="5" max="5" width="6.28515625" customWidth="1"/>
    <col min="6" max="6" width="14.28515625" customWidth="1"/>
    <col min="7" max="7" width="13.7109375" bestFit="1" customWidth="1"/>
    <col min="8" max="8" width="11.42578125" customWidth="1"/>
    <col min="9" max="9" width="12.7109375" customWidth="1"/>
    <col min="10" max="10" width="12.5703125" customWidth="1"/>
    <col min="11" max="11" width="12.28515625" customWidth="1"/>
    <col min="12" max="12" width="11.5703125" customWidth="1"/>
    <col min="13" max="13" width="8.42578125" customWidth="1"/>
    <col min="14" max="14" width="10.140625" customWidth="1"/>
    <col min="15" max="15" width="10.7109375" customWidth="1"/>
    <col min="16" max="16" width="11" customWidth="1"/>
    <col min="17" max="17" width="11.140625" customWidth="1"/>
    <col min="18" max="18" width="12.7109375" customWidth="1"/>
    <col min="19" max="19" width="12.28515625" customWidth="1"/>
    <col min="20" max="20" width="11.140625" customWidth="1"/>
    <col min="21" max="22" width="12.7109375" customWidth="1"/>
    <col min="23" max="23" width="11.28515625" customWidth="1"/>
    <col min="24" max="24" width="12.7109375" customWidth="1"/>
    <col min="25" max="26" width="12.28515625" customWidth="1"/>
    <col min="27" max="27" width="2" bestFit="1" customWidth="1"/>
    <col min="28" max="28" width="8.28515625" customWidth="1"/>
    <col min="29" max="29" width="14.42578125" customWidth="1"/>
    <col min="30" max="30" width="14.42578125" hidden="1" customWidth="1"/>
    <col min="31" max="32" width="18.140625" customWidth="1"/>
    <col min="33" max="33" width="17.28515625" customWidth="1"/>
    <col min="34" max="34" width="16.140625" customWidth="1"/>
    <col min="35" max="36" width="15" customWidth="1"/>
    <col min="37" max="37" width="11.7109375" customWidth="1"/>
    <col min="38" max="38" width="13.28515625" customWidth="1"/>
    <col min="39" max="39" width="12.5703125" customWidth="1"/>
    <col min="40" max="40" width="14.42578125" customWidth="1"/>
    <col min="41" max="41" width="14.140625" customWidth="1"/>
    <col min="42" max="42" width="13.28515625" customWidth="1"/>
    <col min="43" max="43" width="13.5703125" customWidth="1"/>
    <col min="44" max="44" width="13.42578125" customWidth="1"/>
    <col min="45" max="45" width="17.7109375" customWidth="1"/>
    <col min="46" max="46" width="13.42578125" bestFit="1" customWidth="1"/>
    <col min="47" max="47" width="14.85546875" customWidth="1"/>
    <col min="48" max="48" width="15.5703125" customWidth="1"/>
    <col min="49" max="49" width="13.85546875" customWidth="1"/>
    <col min="50" max="51" width="14.85546875" customWidth="1"/>
    <col min="52" max="52" width="14.5703125" customWidth="1"/>
    <col min="53" max="53" width="15.140625" customWidth="1"/>
    <col min="54" max="54" width="14.42578125" customWidth="1"/>
    <col min="55" max="55" width="11.28515625" customWidth="1"/>
    <col min="56" max="56" width="13.85546875" customWidth="1"/>
    <col min="57" max="57" width="10" customWidth="1"/>
    <col min="58" max="58" width="11" customWidth="1"/>
    <col min="59" max="60" width="9.28515625" customWidth="1"/>
    <col min="61" max="61" width="12.5703125" customWidth="1"/>
    <col min="62" max="62" width="13.5703125" customWidth="1"/>
    <col min="63" max="63" width="15.140625" customWidth="1"/>
    <col min="64" max="64" width="13.85546875" customWidth="1"/>
    <col min="65" max="65" width="15" customWidth="1"/>
    <col min="66" max="67" width="13.42578125" customWidth="1"/>
    <col min="68" max="68" width="13.5703125" customWidth="1"/>
    <col min="69" max="69" width="13.7109375" customWidth="1"/>
    <col min="70" max="70" width="14" customWidth="1"/>
    <col min="71" max="71" width="10.28515625" customWidth="1"/>
    <col min="72" max="72" width="14" customWidth="1"/>
    <col min="73" max="73" width="14" hidden="1" customWidth="1"/>
    <col min="74" max="74" width="12.28515625" customWidth="1"/>
    <col min="75" max="75" width="13.28515625" customWidth="1"/>
    <col min="76" max="76" width="14" customWidth="1"/>
    <col min="77" max="77" width="15.42578125" customWidth="1"/>
    <col min="78" max="78" width="15.28515625" customWidth="1"/>
    <col min="79" max="79" width="12.42578125" customWidth="1"/>
    <col min="80" max="80" width="11.7109375" customWidth="1"/>
    <col min="81" max="81" width="13.42578125" customWidth="1"/>
    <col min="82" max="82" width="11.42578125" customWidth="1"/>
    <col min="83" max="83" width="15.7109375" customWidth="1"/>
    <col min="84" max="84" width="16.28515625" customWidth="1"/>
    <col min="85" max="85" width="16.5703125" customWidth="1"/>
    <col min="86" max="86" width="17.140625" customWidth="1"/>
    <col min="87" max="87" width="13" customWidth="1"/>
    <col min="88" max="89" width="14.28515625" customWidth="1"/>
    <col min="90" max="90" width="13.7109375" customWidth="1"/>
    <col min="91" max="91" width="12.28515625" customWidth="1"/>
    <col min="92" max="92" width="13.42578125" customWidth="1"/>
    <col min="93" max="93" width="9.7109375" customWidth="1"/>
    <col min="94" max="94" width="15" customWidth="1"/>
    <col min="95" max="95" width="13.7109375" customWidth="1"/>
    <col min="96" max="96" width="14.42578125" customWidth="1"/>
    <col min="97" max="97" width="15.5703125" customWidth="1"/>
    <col min="98" max="100" width="13.5703125" customWidth="1"/>
    <col min="101" max="102" width="13.85546875" customWidth="1"/>
    <col min="103" max="103" width="11.42578125" customWidth="1"/>
    <col min="104" max="104" width="13.7109375" customWidth="1"/>
    <col min="105" max="105" width="13.85546875" customWidth="1"/>
    <col min="106" max="106" width="12.28515625" customWidth="1"/>
    <col min="107" max="107" width="13.85546875" customWidth="1"/>
    <col min="108" max="108" width="13.28515625" customWidth="1"/>
    <col min="109" max="110" width="14.42578125" customWidth="1"/>
    <col min="111" max="111" width="14.85546875" hidden="1" customWidth="1"/>
    <col min="112" max="112" width="14.85546875" customWidth="1"/>
    <col min="113" max="113" width="13.5703125" customWidth="1"/>
    <col min="114" max="114" width="5.140625" customWidth="1"/>
    <col min="115" max="115" width="13.85546875" customWidth="1"/>
    <col min="116" max="116" width="14.42578125" customWidth="1"/>
    <col min="117" max="117" width="15" customWidth="1"/>
  </cols>
  <sheetData>
    <row r="1" spans="1:117" ht="15" customHeight="1" x14ac:dyDescent="0.3">
      <c r="C1" s="197" t="s">
        <v>0</v>
      </c>
      <c r="D1" s="197"/>
      <c r="E1" s="197"/>
      <c r="F1" s="197"/>
      <c r="G1" s="198" t="s">
        <v>1</v>
      </c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"/>
      <c r="AB1" s="2"/>
      <c r="AC1" s="199" t="s">
        <v>2</v>
      </c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1"/>
      <c r="AX1" s="3"/>
      <c r="AY1" s="4"/>
      <c r="AZ1" s="195" t="s">
        <v>3</v>
      </c>
      <c r="BA1" s="196"/>
      <c r="BB1" s="196"/>
      <c r="BC1" s="196"/>
      <c r="BD1" s="196"/>
      <c r="BE1" s="196"/>
      <c r="BF1" s="196"/>
      <c r="BG1" s="196"/>
      <c r="BH1" s="196"/>
      <c r="BI1" s="196"/>
      <c r="BJ1" s="196"/>
      <c r="BK1" s="196"/>
      <c r="BL1" s="196"/>
      <c r="BM1" s="196"/>
      <c r="BN1" s="196"/>
      <c r="BO1" s="196"/>
      <c r="BP1" s="196"/>
      <c r="BQ1" s="196"/>
      <c r="BR1" s="196"/>
      <c r="BS1" s="202"/>
      <c r="BT1" s="195" t="s">
        <v>4</v>
      </c>
      <c r="BU1" s="196"/>
      <c r="BV1" s="196"/>
      <c r="BW1" s="196"/>
      <c r="BX1" s="196"/>
      <c r="BY1" s="196"/>
      <c r="BZ1" s="196"/>
      <c r="CA1" s="196"/>
      <c r="CB1" s="196"/>
      <c r="CC1" s="196"/>
      <c r="CD1" s="196"/>
      <c r="CE1" s="196"/>
      <c r="CF1" s="196"/>
      <c r="CG1" s="196"/>
      <c r="CH1" s="196"/>
      <c r="CI1" s="196"/>
      <c r="CJ1" s="196"/>
      <c r="CK1" s="196"/>
      <c r="CL1" s="196"/>
      <c r="CM1" s="196"/>
      <c r="CN1" s="202"/>
      <c r="CO1" s="3"/>
      <c r="CP1" s="195" t="s">
        <v>3</v>
      </c>
      <c r="CQ1" s="196"/>
      <c r="CR1" s="196"/>
      <c r="CS1" s="196"/>
      <c r="CT1" s="196"/>
      <c r="CU1" s="196"/>
      <c r="CV1" s="196"/>
      <c r="CW1" s="196"/>
      <c r="CX1" s="196"/>
      <c r="CY1" s="196"/>
      <c r="CZ1" s="196"/>
      <c r="DA1" s="196"/>
      <c r="DB1" s="196"/>
      <c r="DC1" s="196"/>
      <c r="DD1" s="196"/>
      <c r="DE1" s="196"/>
      <c r="DF1" s="196"/>
      <c r="DG1" s="196"/>
      <c r="DH1" s="196"/>
      <c r="DI1" s="196"/>
    </row>
    <row r="2" spans="1:117" ht="15.6" customHeight="1" x14ac:dyDescent="0.25">
      <c r="A2" s="203" t="s">
        <v>5</v>
      </c>
      <c r="B2" s="203" t="s">
        <v>6</v>
      </c>
      <c r="C2" s="204" t="s">
        <v>7</v>
      </c>
      <c r="D2" s="203" t="s">
        <v>8</v>
      </c>
      <c r="E2" s="206" t="s">
        <v>9</v>
      </c>
      <c r="F2" s="219" t="s">
        <v>10</v>
      </c>
      <c r="G2" s="210" t="s">
        <v>11</v>
      </c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2"/>
      <c r="AA2" s="1"/>
      <c r="AB2" s="5"/>
      <c r="AC2" s="213" t="s">
        <v>12</v>
      </c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5"/>
      <c r="AX2" s="6"/>
      <c r="AY2" s="7"/>
      <c r="AZ2" s="216" t="s">
        <v>13</v>
      </c>
      <c r="BA2" s="217"/>
      <c r="BB2" s="217"/>
      <c r="BC2" s="217"/>
      <c r="BD2" s="217"/>
      <c r="BE2" s="217"/>
      <c r="BF2" s="217"/>
      <c r="BG2" s="217"/>
      <c r="BH2" s="218"/>
      <c r="BI2" s="216" t="s">
        <v>13</v>
      </c>
      <c r="BJ2" s="217"/>
      <c r="BK2" s="217"/>
      <c r="BL2" s="217"/>
      <c r="BM2" s="217"/>
      <c r="BN2" s="217"/>
      <c r="BO2" s="217"/>
      <c r="BP2" s="217"/>
      <c r="BQ2" s="217"/>
      <c r="BR2" s="218"/>
      <c r="BS2" s="8"/>
      <c r="BT2" s="9"/>
      <c r="BU2" s="10"/>
      <c r="BV2" s="213" t="s">
        <v>14</v>
      </c>
      <c r="BW2" s="214"/>
      <c r="BX2" s="214"/>
      <c r="BY2" s="214"/>
      <c r="BZ2" s="214"/>
      <c r="CA2" s="214"/>
      <c r="CB2" s="214"/>
      <c r="CC2" s="214"/>
      <c r="CD2" s="214"/>
      <c r="CE2" s="214"/>
      <c r="CF2" s="11"/>
      <c r="CG2" s="213" t="s">
        <v>14</v>
      </c>
      <c r="CH2" s="214"/>
      <c r="CI2" s="214"/>
      <c r="CJ2" s="214"/>
      <c r="CK2" s="214"/>
      <c r="CL2" s="214"/>
      <c r="CM2" s="214"/>
      <c r="CN2" s="215"/>
      <c r="CO2" s="12"/>
      <c r="CP2" s="216" t="s">
        <v>13</v>
      </c>
      <c r="CQ2" s="217"/>
      <c r="CR2" s="217"/>
      <c r="CS2" s="217"/>
      <c r="CT2" s="217"/>
      <c r="CU2" s="217"/>
      <c r="CV2" s="217"/>
      <c r="CW2" s="217"/>
      <c r="CX2" s="217"/>
      <c r="CY2" s="217"/>
      <c r="CZ2" s="217" t="s">
        <v>13</v>
      </c>
      <c r="DA2" s="217"/>
      <c r="DB2" s="217"/>
      <c r="DC2" s="217"/>
      <c r="DD2" s="217"/>
      <c r="DE2" s="217"/>
      <c r="DF2" s="217"/>
      <c r="DG2" s="217"/>
      <c r="DH2" s="217"/>
      <c r="DI2" s="218"/>
    </row>
    <row r="3" spans="1:117" ht="39" customHeight="1" x14ac:dyDescent="0.25">
      <c r="A3" s="203"/>
      <c r="B3" s="203"/>
      <c r="C3" s="205"/>
      <c r="D3" s="203"/>
      <c r="E3" s="207"/>
      <c r="F3" s="220"/>
      <c r="G3" s="13" t="s">
        <v>15</v>
      </c>
      <c r="H3" s="13" t="s">
        <v>16</v>
      </c>
      <c r="I3" s="13" t="s">
        <v>17</v>
      </c>
      <c r="J3" s="13" t="s">
        <v>18</v>
      </c>
      <c r="K3" s="13" t="s">
        <v>19</v>
      </c>
      <c r="L3" s="13" t="s">
        <v>20</v>
      </c>
      <c r="M3" s="13" t="s">
        <v>21</v>
      </c>
      <c r="N3" s="13" t="s">
        <v>22</v>
      </c>
      <c r="O3" s="13" t="s">
        <v>23</v>
      </c>
      <c r="P3" s="13" t="s">
        <v>24</v>
      </c>
      <c r="Q3" s="13" t="s">
        <v>25</v>
      </c>
      <c r="R3" s="13" t="s">
        <v>26</v>
      </c>
      <c r="S3" s="13" t="s">
        <v>27</v>
      </c>
      <c r="T3" s="13" t="s">
        <v>28</v>
      </c>
      <c r="U3" s="13" t="s">
        <v>29</v>
      </c>
      <c r="V3" s="13" t="s">
        <v>30</v>
      </c>
      <c r="W3" s="13" t="s">
        <v>31</v>
      </c>
      <c r="X3" s="13" t="s">
        <v>32</v>
      </c>
      <c r="Y3" s="13" t="s">
        <v>33</v>
      </c>
      <c r="Z3" s="13" t="s">
        <v>34</v>
      </c>
      <c r="AB3" s="14" t="s">
        <v>35</v>
      </c>
      <c r="AC3" s="15" t="s">
        <v>15</v>
      </c>
      <c r="AD3" s="15" t="s">
        <v>36</v>
      </c>
      <c r="AE3" s="15" t="s">
        <v>16</v>
      </c>
      <c r="AF3" s="15" t="s">
        <v>37</v>
      </c>
      <c r="AG3" s="15" t="s">
        <v>18</v>
      </c>
      <c r="AH3" s="15" t="s">
        <v>19</v>
      </c>
      <c r="AI3" s="15" t="s">
        <v>20</v>
      </c>
      <c r="AJ3" s="15" t="s">
        <v>21</v>
      </c>
      <c r="AK3" s="15" t="s">
        <v>22</v>
      </c>
      <c r="AL3" s="15" t="s">
        <v>23</v>
      </c>
      <c r="AM3" s="15" t="s">
        <v>24</v>
      </c>
      <c r="AN3" s="15" t="s">
        <v>38</v>
      </c>
      <c r="AO3" s="15" t="s">
        <v>26</v>
      </c>
      <c r="AP3" s="15" t="s">
        <v>27</v>
      </c>
      <c r="AQ3" s="15" t="s">
        <v>28</v>
      </c>
      <c r="AR3" s="16" t="str">
        <f>+U3</f>
        <v xml:space="preserve">EXCEDENTES  USCO </v>
      </c>
      <c r="AS3" s="15" t="s">
        <v>30</v>
      </c>
      <c r="AT3" s="15" t="s">
        <v>31</v>
      </c>
      <c r="AU3" s="15" t="s">
        <v>32</v>
      </c>
      <c r="AV3" s="15" t="s">
        <v>33</v>
      </c>
      <c r="AW3" s="15" t="s">
        <v>34</v>
      </c>
      <c r="AX3" s="17" t="s">
        <v>35</v>
      </c>
      <c r="AY3" s="18" t="s">
        <v>15</v>
      </c>
      <c r="AZ3" s="18" t="s">
        <v>16</v>
      </c>
      <c r="BA3" s="18" t="s">
        <v>37</v>
      </c>
      <c r="BB3" s="18" t="s">
        <v>18</v>
      </c>
      <c r="BC3" s="18" t="s">
        <v>19</v>
      </c>
      <c r="BD3" s="18" t="s">
        <v>20</v>
      </c>
      <c r="BE3" s="18" t="s">
        <v>21</v>
      </c>
      <c r="BF3" s="18" t="s">
        <v>22</v>
      </c>
      <c r="BG3" s="18" t="s">
        <v>23</v>
      </c>
      <c r="BH3" s="18" t="s">
        <v>24</v>
      </c>
      <c r="BI3" s="18" t="s">
        <v>38</v>
      </c>
      <c r="BJ3" s="18" t="s">
        <v>26</v>
      </c>
      <c r="BK3" s="18" t="s">
        <v>27</v>
      </c>
      <c r="BL3" s="18" t="s">
        <v>28</v>
      </c>
      <c r="BM3" s="18" t="str">
        <f>+AR3</f>
        <v xml:space="preserve">EXCEDENTES  USCO </v>
      </c>
      <c r="BN3" s="18" t="s">
        <v>30</v>
      </c>
      <c r="BO3" s="18" t="s">
        <v>31</v>
      </c>
      <c r="BP3" s="18" t="s">
        <v>32</v>
      </c>
      <c r="BQ3" s="18" t="s">
        <v>33</v>
      </c>
      <c r="BR3" s="18" t="s">
        <v>34</v>
      </c>
      <c r="BS3" s="14" t="s">
        <v>35</v>
      </c>
      <c r="BT3" s="15" t="s">
        <v>15</v>
      </c>
      <c r="BU3" s="15" t="s">
        <v>36</v>
      </c>
      <c r="BV3" s="15" t="s">
        <v>16</v>
      </c>
      <c r="BW3" s="15" t="s">
        <v>37</v>
      </c>
      <c r="BX3" s="15" t="s">
        <v>18</v>
      </c>
      <c r="BY3" s="15" t="s">
        <v>19</v>
      </c>
      <c r="BZ3" s="15" t="s">
        <v>20</v>
      </c>
      <c r="CA3" s="15" t="s">
        <v>21</v>
      </c>
      <c r="CB3" s="15" t="s">
        <v>22</v>
      </c>
      <c r="CC3" s="15" t="s">
        <v>23</v>
      </c>
      <c r="CD3" s="15" t="s">
        <v>24</v>
      </c>
      <c r="CE3" s="15" t="s">
        <v>38</v>
      </c>
      <c r="CF3" s="15" t="s">
        <v>26</v>
      </c>
      <c r="CG3" s="15" t="s">
        <v>27</v>
      </c>
      <c r="CH3" s="15" t="s">
        <v>28</v>
      </c>
      <c r="CI3" s="15" t="str">
        <f>+BM3</f>
        <v xml:space="preserve">EXCEDENTES  USCO </v>
      </c>
      <c r="CJ3" s="15" t="s">
        <v>30</v>
      </c>
      <c r="CK3" s="15" t="s">
        <v>31</v>
      </c>
      <c r="CL3" s="15" t="s">
        <v>32</v>
      </c>
      <c r="CM3" s="15" t="s">
        <v>33</v>
      </c>
      <c r="CN3" s="15" t="s">
        <v>34</v>
      </c>
      <c r="CO3" s="17" t="s">
        <v>35</v>
      </c>
      <c r="CP3" s="18" t="s">
        <v>15</v>
      </c>
      <c r="CQ3" s="18" t="s">
        <v>16</v>
      </c>
      <c r="CR3" s="18" t="s">
        <v>37</v>
      </c>
      <c r="CS3" s="18" t="s">
        <v>18</v>
      </c>
      <c r="CT3" s="18" t="s">
        <v>19</v>
      </c>
      <c r="CU3" s="18" t="s">
        <v>20</v>
      </c>
      <c r="CV3" s="18" t="s">
        <v>21</v>
      </c>
      <c r="CW3" s="18" t="s">
        <v>22</v>
      </c>
      <c r="CX3" s="18" t="s">
        <v>23</v>
      </c>
      <c r="CY3" s="18" t="s">
        <v>24</v>
      </c>
      <c r="CZ3" s="18" t="s">
        <v>38</v>
      </c>
      <c r="DA3" s="18" t="s">
        <v>26</v>
      </c>
      <c r="DB3" s="18" t="s">
        <v>27</v>
      </c>
      <c r="DC3" s="18" t="s">
        <v>28</v>
      </c>
      <c r="DD3" s="19" t="str">
        <f>+CI3</f>
        <v xml:space="preserve">EXCEDENTES  USCO </v>
      </c>
      <c r="DE3" s="18" t="s">
        <v>30</v>
      </c>
      <c r="DF3" s="18" t="s">
        <v>31</v>
      </c>
      <c r="DG3" s="18" t="s">
        <v>32</v>
      </c>
      <c r="DH3" s="18" t="s">
        <v>33</v>
      </c>
      <c r="DI3" s="18" t="s">
        <v>34</v>
      </c>
    </row>
    <row r="4" spans="1:117" ht="35.25" customHeight="1" x14ac:dyDescent="0.25">
      <c r="A4" s="20" t="s">
        <v>39</v>
      </c>
      <c r="B4" s="208" t="s">
        <v>40</v>
      </c>
      <c r="C4" s="21" t="s">
        <v>41</v>
      </c>
      <c r="D4" s="22" t="s">
        <v>42</v>
      </c>
      <c r="E4" s="23">
        <v>510</v>
      </c>
      <c r="F4" s="24" t="s">
        <v>43</v>
      </c>
      <c r="G4" s="25">
        <f t="shared" ref="G4:G19" si="0">SUM(H4:Z4)</f>
        <v>25000000</v>
      </c>
      <c r="H4" s="25"/>
      <c r="I4" s="25"/>
      <c r="J4" s="25"/>
      <c r="K4" s="25">
        <v>25000000</v>
      </c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6"/>
      <c r="AB4" s="27">
        <f t="shared" ref="AB4:AB67" si="1">+AC4/G4</f>
        <v>1</v>
      </c>
      <c r="AC4" s="25">
        <f t="shared" ref="AC4:AC19" si="2">SUM(AD4:AW4)</f>
        <v>25000000</v>
      </c>
      <c r="AD4" s="28"/>
      <c r="AE4" s="29"/>
      <c r="AF4" s="29"/>
      <c r="AG4" s="29"/>
      <c r="AH4" s="25">
        <v>25000000</v>
      </c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27">
        <f t="shared" ref="AX4:AX67" si="3">1-AB4</f>
        <v>0</v>
      </c>
      <c r="AY4" s="25">
        <f t="shared" ref="AY4:AY19" si="4">SUM(AZ4:BR4)</f>
        <v>0</v>
      </c>
      <c r="AZ4" s="25">
        <f t="shared" ref="AZ4:AZ9" si="5">+H4</f>
        <v>0</v>
      </c>
      <c r="BA4" s="25">
        <f t="shared" ref="BA4:BB16" si="6">I4-AF4</f>
        <v>0</v>
      </c>
      <c r="BB4" s="25">
        <f t="shared" si="6"/>
        <v>0</v>
      </c>
      <c r="BC4" s="25">
        <f t="shared" ref="BC4:BN16" si="7">+K4-AH4</f>
        <v>0</v>
      </c>
      <c r="BD4" s="25">
        <f t="shared" si="7"/>
        <v>0</v>
      </c>
      <c r="BE4" s="25">
        <f t="shared" si="7"/>
        <v>0</v>
      </c>
      <c r="BF4" s="25">
        <f t="shared" si="7"/>
        <v>0</v>
      </c>
      <c r="BG4" s="25">
        <f t="shared" si="7"/>
        <v>0</v>
      </c>
      <c r="BH4" s="25">
        <f t="shared" si="7"/>
        <v>0</v>
      </c>
      <c r="BI4" s="25">
        <f t="shared" si="7"/>
        <v>0</v>
      </c>
      <c r="BJ4" s="25">
        <f t="shared" si="7"/>
        <v>0</v>
      </c>
      <c r="BK4" s="25">
        <f t="shared" si="7"/>
        <v>0</v>
      </c>
      <c r="BL4" s="25">
        <f t="shared" si="7"/>
        <v>0</v>
      </c>
      <c r="BM4" s="25">
        <f t="shared" si="7"/>
        <v>0</v>
      </c>
      <c r="BN4" s="25">
        <f t="shared" si="7"/>
        <v>0</v>
      </c>
      <c r="BO4" s="25"/>
      <c r="BP4" s="25">
        <f>+X4-AU4</f>
        <v>0</v>
      </c>
      <c r="BQ4" s="25">
        <f t="shared" ref="BQ4:BQ16" si="8">Y4-AV4</f>
        <v>0</v>
      </c>
      <c r="BR4" s="25">
        <f t="shared" ref="BR4:BR16" si="9">+Z4-AW4</f>
        <v>0</v>
      </c>
      <c r="BS4" s="27">
        <f t="shared" ref="BS4:BS67" si="10">+BT4/G4</f>
        <v>0.80174584000000004</v>
      </c>
      <c r="BT4" s="25">
        <f t="shared" ref="BT4:BT19" si="11">SUM(BU4:CN4)</f>
        <v>20043646</v>
      </c>
      <c r="BU4" s="25"/>
      <c r="BV4" s="25"/>
      <c r="BW4" s="25"/>
      <c r="BX4" s="25"/>
      <c r="BY4" s="25">
        <f>+'[1]JULIO 2016'!$H$1629</f>
        <v>20043646</v>
      </c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7">
        <f t="shared" ref="CO4:CO57" si="12">1-BS4</f>
        <v>0.19825415999999996</v>
      </c>
      <c r="CP4" s="25">
        <f t="shared" ref="CP4:CP19" si="13">SUM(CQ4:DI4)</f>
        <v>4956354</v>
      </c>
      <c r="CQ4" s="25">
        <f t="shared" ref="CQ4:CV19" si="14">H4-BV4</f>
        <v>0</v>
      </c>
      <c r="CR4" s="25">
        <f t="shared" si="14"/>
        <v>0</v>
      </c>
      <c r="CS4" s="25">
        <f t="shared" si="14"/>
        <v>0</v>
      </c>
      <c r="CT4" s="25">
        <f t="shared" si="14"/>
        <v>4956354</v>
      </c>
      <c r="CU4" s="25">
        <f t="shared" si="14"/>
        <v>0</v>
      </c>
      <c r="CV4" s="25">
        <f t="shared" si="14"/>
        <v>0</v>
      </c>
      <c r="CW4" s="25">
        <f t="shared" ref="CW4:CY16" si="15">+N4-CB4</f>
        <v>0</v>
      </c>
      <c r="CX4" s="25">
        <f t="shared" si="15"/>
        <v>0</v>
      </c>
      <c r="CY4" s="25">
        <f t="shared" si="15"/>
        <v>0</v>
      </c>
      <c r="CZ4" s="25">
        <f t="shared" ref="CZ4:DB19" si="16">Q4-CE4</f>
        <v>0</v>
      </c>
      <c r="DA4" s="25">
        <f t="shared" si="16"/>
        <v>0</v>
      </c>
      <c r="DB4" s="25">
        <f t="shared" si="16"/>
        <v>0</v>
      </c>
      <c r="DC4" s="25">
        <f t="shared" ref="DC4:DE16" si="17">+T4-CH4</f>
        <v>0</v>
      </c>
      <c r="DD4" s="25">
        <f t="shared" si="17"/>
        <v>0</v>
      </c>
      <c r="DE4" s="25">
        <f t="shared" si="17"/>
        <v>0</v>
      </c>
      <c r="DF4" s="25"/>
      <c r="DG4" s="25">
        <f t="shared" ref="DG4:DI16" si="18">+X4-CL4</f>
        <v>0</v>
      </c>
      <c r="DH4" s="25">
        <f t="shared" si="18"/>
        <v>0</v>
      </c>
      <c r="DI4" s="25">
        <f t="shared" si="18"/>
        <v>0</v>
      </c>
      <c r="DK4" s="31">
        <f t="shared" ref="DK4:DK67" si="19">+G4</f>
        <v>25000000</v>
      </c>
      <c r="DL4" s="31">
        <f t="shared" ref="DL4:DL67" si="20">+AC4+AY4</f>
        <v>25000000</v>
      </c>
      <c r="DM4" s="31">
        <f t="shared" ref="DM4:DM67" si="21">+BT4+CP4</f>
        <v>25000000</v>
      </c>
    </row>
    <row r="5" spans="1:117" ht="54" customHeight="1" x14ac:dyDescent="0.25">
      <c r="A5" s="32"/>
      <c r="B5" s="221"/>
      <c r="C5" s="21" t="s">
        <v>44</v>
      </c>
      <c r="D5" s="22" t="s">
        <v>45</v>
      </c>
      <c r="E5" s="23">
        <v>510</v>
      </c>
      <c r="F5" s="24" t="s">
        <v>46</v>
      </c>
      <c r="G5" s="25">
        <f t="shared" si="0"/>
        <v>62800000</v>
      </c>
      <c r="H5" s="25"/>
      <c r="I5" s="25">
        <v>18000000</v>
      </c>
      <c r="J5" s="25"/>
      <c r="K5" s="25">
        <v>36000000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f>5000000+1800000-1000000+3000000</f>
        <v>8800000</v>
      </c>
      <c r="AA5" s="33"/>
      <c r="AB5" s="27">
        <f t="shared" si="1"/>
        <v>0.62118904458598723</v>
      </c>
      <c r="AC5" s="25">
        <f t="shared" si="2"/>
        <v>39010672</v>
      </c>
      <c r="AD5" s="25"/>
      <c r="AE5" s="25"/>
      <c r="AF5" s="25"/>
      <c r="AG5" s="25"/>
      <c r="AH5" s="25">
        <f>+'[2]MARZO 2016 ULTIMO'!$O$867</f>
        <v>36000000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>
        <f>+'[1]JULIO 2016'!$AG$1649</f>
        <v>3010672</v>
      </c>
      <c r="AX5" s="27">
        <f t="shared" si="3"/>
        <v>0.37881095541401277</v>
      </c>
      <c r="AY5" s="25">
        <f t="shared" si="4"/>
        <v>23789328</v>
      </c>
      <c r="AZ5" s="25">
        <f t="shared" si="5"/>
        <v>0</v>
      </c>
      <c r="BA5" s="25">
        <f t="shared" si="6"/>
        <v>18000000</v>
      </c>
      <c r="BB5" s="25">
        <f t="shared" si="6"/>
        <v>0</v>
      </c>
      <c r="BC5" s="25">
        <f t="shared" si="7"/>
        <v>0</v>
      </c>
      <c r="BD5" s="25">
        <f t="shared" si="7"/>
        <v>0</v>
      </c>
      <c r="BE5" s="25">
        <f t="shared" si="7"/>
        <v>0</v>
      </c>
      <c r="BF5" s="25">
        <f t="shared" si="7"/>
        <v>0</v>
      </c>
      <c r="BG5" s="25">
        <f t="shared" si="7"/>
        <v>0</v>
      </c>
      <c r="BH5" s="25">
        <f t="shared" si="7"/>
        <v>0</v>
      </c>
      <c r="BI5" s="25">
        <f t="shared" si="7"/>
        <v>0</v>
      </c>
      <c r="BJ5" s="25">
        <f t="shared" si="7"/>
        <v>0</v>
      </c>
      <c r="BK5" s="25">
        <f t="shared" si="7"/>
        <v>0</v>
      </c>
      <c r="BL5" s="25">
        <f t="shared" si="7"/>
        <v>0</v>
      </c>
      <c r="BM5" s="25">
        <f t="shared" si="7"/>
        <v>0</v>
      </c>
      <c r="BN5" s="25">
        <f t="shared" si="7"/>
        <v>0</v>
      </c>
      <c r="BO5" s="25"/>
      <c r="BP5" s="25"/>
      <c r="BQ5" s="25">
        <f t="shared" si="8"/>
        <v>0</v>
      </c>
      <c r="BR5" s="25">
        <f t="shared" si="9"/>
        <v>5789328</v>
      </c>
      <c r="BS5" s="27">
        <f t="shared" si="10"/>
        <v>0.6211640923566879</v>
      </c>
      <c r="BT5" s="25">
        <f t="shared" si="11"/>
        <v>39009105</v>
      </c>
      <c r="BU5" s="25"/>
      <c r="BV5" s="25"/>
      <c r="BW5" s="25"/>
      <c r="BX5" s="25"/>
      <c r="BY5" s="25">
        <f>+'[1]JULIO 2016'!$H$1650+'[1]JULIO 2016'!$H$1656</f>
        <v>35999998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f>+'[1]JULIO 2016'!$H$1652+'[1]JULIO 2016'!$H$1654+'[1]JULIO 2016'!$H$1658+'[1]JULIO 2016'!$H$1659</f>
        <v>3009107</v>
      </c>
      <c r="CO5" s="27">
        <f t="shared" si="12"/>
        <v>0.3788359076433121</v>
      </c>
      <c r="CP5" s="25">
        <f t="shared" si="13"/>
        <v>23790895</v>
      </c>
      <c r="CQ5" s="25">
        <f t="shared" si="14"/>
        <v>0</v>
      </c>
      <c r="CR5" s="25">
        <f t="shared" si="14"/>
        <v>18000000</v>
      </c>
      <c r="CS5" s="25">
        <f t="shared" si="14"/>
        <v>0</v>
      </c>
      <c r="CT5" s="25">
        <f t="shared" si="14"/>
        <v>2</v>
      </c>
      <c r="CU5" s="25">
        <f t="shared" si="14"/>
        <v>0</v>
      </c>
      <c r="CV5" s="25">
        <f t="shared" si="14"/>
        <v>0</v>
      </c>
      <c r="CW5" s="25">
        <f t="shared" si="15"/>
        <v>0</v>
      </c>
      <c r="CX5" s="25">
        <f t="shared" si="15"/>
        <v>0</v>
      </c>
      <c r="CY5" s="25">
        <f t="shared" si="15"/>
        <v>0</v>
      </c>
      <c r="CZ5" s="25">
        <f t="shared" si="16"/>
        <v>0</v>
      </c>
      <c r="DA5" s="25">
        <f t="shared" si="16"/>
        <v>0</v>
      </c>
      <c r="DB5" s="25">
        <f t="shared" si="16"/>
        <v>0</v>
      </c>
      <c r="DC5" s="25">
        <f t="shared" si="17"/>
        <v>0</v>
      </c>
      <c r="DD5" s="25">
        <f t="shared" si="17"/>
        <v>0</v>
      </c>
      <c r="DE5" s="25">
        <f t="shared" si="17"/>
        <v>0</v>
      </c>
      <c r="DF5" s="25"/>
      <c r="DG5" s="25">
        <f t="shared" si="18"/>
        <v>0</v>
      </c>
      <c r="DH5" s="25">
        <f t="shared" si="18"/>
        <v>0</v>
      </c>
      <c r="DI5" s="25">
        <f t="shared" si="18"/>
        <v>5790893</v>
      </c>
      <c r="DK5" s="31">
        <f t="shared" si="19"/>
        <v>62800000</v>
      </c>
      <c r="DL5" s="31">
        <f t="shared" si="20"/>
        <v>62800000</v>
      </c>
      <c r="DM5" s="31">
        <f t="shared" si="21"/>
        <v>62800000</v>
      </c>
    </row>
    <row r="6" spans="1:117" ht="30.75" customHeight="1" x14ac:dyDescent="0.25">
      <c r="A6" s="32"/>
      <c r="B6" s="209"/>
      <c r="C6" s="21" t="s">
        <v>47</v>
      </c>
      <c r="D6" s="22" t="s">
        <v>48</v>
      </c>
      <c r="E6" s="34">
        <v>510</v>
      </c>
      <c r="F6" s="24" t="s">
        <v>43</v>
      </c>
      <c r="G6" s="25">
        <f t="shared" si="0"/>
        <v>21000000</v>
      </c>
      <c r="H6" s="25"/>
      <c r="I6" s="25">
        <v>11000000</v>
      </c>
      <c r="J6" s="25"/>
      <c r="K6" s="25">
        <v>10000000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33"/>
      <c r="AB6" s="27">
        <f t="shared" si="1"/>
        <v>0.47619047619047616</v>
      </c>
      <c r="AC6" s="25">
        <f t="shared" si="2"/>
        <v>10000000</v>
      </c>
      <c r="AD6" s="25"/>
      <c r="AE6" s="25"/>
      <c r="AF6" s="25"/>
      <c r="AG6" s="25"/>
      <c r="AH6" s="25">
        <f>+'[2]MARZO 2016 ULTIMO'!$O$878</f>
        <v>10000000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7">
        <f t="shared" si="3"/>
        <v>0.52380952380952384</v>
      </c>
      <c r="AY6" s="25">
        <f t="shared" si="4"/>
        <v>11000000</v>
      </c>
      <c r="AZ6" s="25">
        <f t="shared" si="5"/>
        <v>0</v>
      </c>
      <c r="BA6" s="25">
        <f t="shared" si="6"/>
        <v>11000000</v>
      </c>
      <c r="BB6" s="25">
        <f t="shared" si="6"/>
        <v>0</v>
      </c>
      <c r="BC6" s="25">
        <f t="shared" si="7"/>
        <v>0</v>
      </c>
      <c r="BD6" s="25">
        <f t="shared" si="7"/>
        <v>0</v>
      </c>
      <c r="BE6" s="25">
        <f t="shared" si="7"/>
        <v>0</v>
      </c>
      <c r="BF6" s="25">
        <f t="shared" si="7"/>
        <v>0</v>
      </c>
      <c r="BG6" s="25">
        <f t="shared" si="7"/>
        <v>0</v>
      </c>
      <c r="BH6" s="25">
        <f t="shared" si="7"/>
        <v>0</v>
      </c>
      <c r="BI6" s="25">
        <f t="shared" si="7"/>
        <v>0</v>
      </c>
      <c r="BJ6" s="25">
        <f t="shared" si="7"/>
        <v>0</v>
      </c>
      <c r="BK6" s="25">
        <f t="shared" si="7"/>
        <v>0</v>
      </c>
      <c r="BL6" s="25">
        <f t="shared" si="7"/>
        <v>0</v>
      </c>
      <c r="BM6" s="25">
        <f t="shared" si="7"/>
        <v>0</v>
      </c>
      <c r="BN6" s="25">
        <f t="shared" si="7"/>
        <v>0</v>
      </c>
      <c r="BO6" s="25"/>
      <c r="BP6" s="25"/>
      <c r="BQ6" s="25">
        <f t="shared" si="8"/>
        <v>0</v>
      </c>
      <c r="BR6" s="25">
        <f t="shared" si="9"/>
        <v>0</v>
      </c>
      <c r="BS6" s="27">
        <f t="shared" si="10"/>
        <v>0.47619047619047616</v>
      </c>
      <c r="BT6" s="25">
        <f t="shared" si="11"/>
        <v>10000000</v>
      </c>
      <c r="BU6" s="25"/>
      <c r="BV6" s="25"/>
      <c r="BW6" s="25"/>
      <c r="BX6" s="25"/>
      <c r="BY6" s="25">
        <f>+'[3]ABRIL 2016'!$O$1124</f>
        <v>10000000</v>
      </c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7">
        <f t="shared" si="12"/>
        <v>0.52380952380952384</v>
      </c>
      <c r="CP6" s="25">
        <f t="shared" si="13"/>
        <v>11000000</v>
      </c>
      <c r="CQ6" s="25">
        <f t="shared" si="14"/>
        <v>0</v>
      </c>
      <c r="CR6" s="25">
        <f t="shared" si="14"/>
        <v>11000000</v>
      </c>
      <c r="CS6" s="25">
        <f t="shared" si="14"/>
        <v>0</v>
      </c>
      <c r="CT6" s="25">
        <f t="shared" si="14"/>
        <v>0</v>
      </c>
      <c r="CU6" s="25">
        <f t="shared" si="14"/>
        <v>0</v>
      </c>
      <c r="CV6" s="25">
        <f t="shared" si="14"/>
        <v>0</v>
      </c>
      <c r="CW6" s="25">
        <f t="shared" si="15"/>
        <v>0</v>
      </c>
      <c r="CX6" s="25">
        <f t="shared" si="15"/>
        <v>0</v>
      </c>
      <c r="CY6" s="25">
        <f t="shared" si="15"/>
        <v>0</v>
      </c>
      <c r="CZ6" s="25">
        <f t="shared" si="16"/>
        <v>0</v>
      </c>
      <c r="DA6" s="25">
        <f t="shared" si="16"/>
        <v>0</v>
      </c>
      <c r="DB6" s="25">
        <f t="shared" si="16"/>
        <v>0</v>
      </c>
      <c r="DC6" s="25">
        <f t="shared" si="17"/>
        <v>0</v>
      </c>
      <c r="DD6" s="25">
        <f t="shared" si="17"/>
        <v>0</v>
      </c>
      <c r="DE6" s="25">
        <f t="shared" si="17"/>
        <v>0</v>
      </c>
      <c r="DF6" s="25"/>
      <c r="DG6" s="25">
        <f t="shared" si="18"/>
        <v>0</v>
      </c>
      <c r="DH6" s="25">
        <f t="shared" si="18"/>
        <v>0</v>
      </c>
      <c r="DI6" s="25">
        <f t="shared" si="18"/>
        <v>0</v>
      </c>
      <c r="DK6" s="31">
        <f t="shared" si="19"/>
        <v>21000000</v>
      </c>
      <c r="DL6" s="31">
        <f t="shared" si="20"/>
        <v>21000000</v>
      </c>
      <c r="DM6" s="31">
        <f t="shared" si="21"/>
        <v>21000000</v>
      </c>
    </row>
    <row r="7" spans="1:117" ht="52.5" customHeight="1" x14ac:dyDescent="0.25">
      <c r="A7" s="32"/>
      <c r="B7" s="35" t="s">
        <v>49</v>
      </c>
      <c r="C7" s="21" t="s">
        <v>50</v>
      </c>
      <c r="D7" s="22" t="s">
        <v>51</v>
      </c>
      <c r="E7" s="23">
        <v>510</v>
      </c>
      <c r="F7" s="24" t="s">
        <v>52</v>
      </c>
      <c r="G7" s="25">
        <f t="shared" si="0"/>
        <v>33576315</v>
      </c>
      <c r="H7" s="25"/>
      <c r="I7" s="25">
        <f>21000000-21000000</f>
        <v>0</v>
      </c>
      <c r="J7" s="25"/>
      <c r="K7" s="25">
        <f>21000000</f>
        <v>21000000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v>12576315</v>
      </c>
      <c r="AB7" s="27">
        <f t="shared" si="1"/>
        <v>5.5882100224518387E-2</v>
      </c>
      <c r="AC7" s="25">
        <f t="shared" si="2"/>
        <v>1876315</v>
      </c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>
        <f>+'[4]ENERO 2016'!$AD$520</f>
        <v>1876315</v>
      </c>
      <c r="AX7" s="27">
        <f t="shared" si="3"/>
        <v>0.94411789977548166</v>
      </c>
      <c r="AY7" s="25">
        <f t="shared" si="4"/>
        <v>31700000</v>
      </c>
      <c r="AZ7" s="25">
        <f t="shared" si="5"/>
        <v>0</v>
      </c>
      <c r="BA7" s="25">
        <f t="shared" si="6"/>
        <v>0</v>
      </c>
      <c r="BB7" s="25">
        <f t="shared" si="6"/>
        <v>0</v>
      </c>
      <c r="BC7" s="25">
        <f t="shared" si="7"/>
        <v>21000000</v>
      </c>
      <c r="BD7" s="25">
        <f t="shared" si="7"/>
        <v>0</v>
      </c>
      <c r="BE7" s="25">
        <f t="shared" si="7"/>
        <v>0</v>
      </c>
      <c r="BF7" s="25">
        <f t="shared" si="7"/>
        <v>0</v>
      </c>
      <c r="BG7" s="25">
        <f t="shared" si="7"/>
        <v>0</v>
      </c>
      <c r="BH7" s="25">
        <f t="shared" si="7"/>
        <v>0</v>
      </c>
      <c r="BI7" s="25">
        <f t="shared" si="7"/>
        <v>0</v>
      </c>
      <c r="BJ7" s="25">
        <f t="shared" si="7"/>
        <v>0</v>
      </c>
      <c r="BK7" s="25">
        <f t="shared" si="7"/>
        <v>0</v>
      </c>
      <c r="BL7" s="25">
        <f t="shared" si="7"/>
        <v>0</v>
      </c>
      <c r="BM7" s="25">
        <f t="shared" si="7"/>
        <v>0</v>
      </c>
      <c r="BN7" s="25">
        <f t="shared" si="7"/>
        <v>0</v>
      </c>
      <c r="BO7" s="25"/>
      <c r="BP7" s="25"/>
      <c r="BQ7" s="25">
        <f t="shared" si="8"/>
        <v>0</v>
      </c>
      <c r="BR7" s="25">
        <f t="shared" si="9"/>
        <v>10700000</v>
      </c>
      <c r="BS7" s="27">
        <f t="shared" si="10"/>
        <v>2.3497754294954643E-2</v>
      </c>
      <c r="BT7" s="25">
        <f t="shared" si="11"/>
        <v>788968</v>
      </c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>
        <v>788968</v>
      </c>
      <c r="CO7" s="27">
        <f t="shared" si="12"/>
        <v>0.9765022457050454</v>
      </c>
      <c r="CP7" s="25">
        <f t="shared" si="13"/>
        <v>32787347</v>
      </c>
      <c r="CQ7" s="25">
        <f t="shared" si="14"/>
        <v>0</v>
      </c>
      <c r="CR7" s="25">
        <f t="shared" si="14"/>
        <v>0</v>
      </c>
      <c r="CS7" s="25">
        <f t="shared" si="14"/>
        <v>0</v>
      </c>
      <c r="CT7" s="25">
        <f t="shared" si="14"/>
        <v>21000000</v>
      </c>
      <c r="CU7" s="25">
        <f t="shared" si="14"/>
        <v>0</v>
      </c>
      <c r="CV7" s="25">
        <f t="shared" si="14"/>
        <v>0</v>
      </c>
      <c r="CW7" s="25">
        <f t="shared" si="15"/>
        <v>0</v>
      </c>
      <c r="CX7" s="25">
        <f t="shared" si="15"/>
        <v>0</v>
      </c>
      <c r="CY7" s="25">
        <f t="shared" si="15"/>
        <v>0</v>
      </c>
      <c r="CZ7" s="25">
        <f t="shared" si="16"/>
        <v>0</v>
      </c>
      <c r="DA7" s="25">
        <f t="shared" si="16"/>
        <v>0</v>
      </c>
      <c r="DB7" s="25">
        <f t="shared" si="16"/>
        <v>0</v>
      </c>
      <c r="DC7" s="25">
        <f t="shared" si="17"/>
        <v>0</v>
      </c>
      <c r="DD7" s="25">
        <f t="shared" si="17"/>
        <v>0</v>
      </c>
      <c r="DE7" s="25">
        <f t="shared" si="17"/>
        <v>0</v>
      </c>
      <c r="DF7" s="25"/>
      <c r="DG7" s="25">
        <f t="shared" si="18"/>
        <v>0</v>
      </c>
      <c r="DH7" s="25">
        <f t="shared" si="18"/>
        <v>0</v>
      </c>
      <c r="DI7" s="25">
        <f t="shared" si="18"/>
        <v>11787347</v>
      </c>
      <c r="DK7" s="31">
        <f t="shared" si="19"/>
        <v>33576315</v>
      </c>
      <c r="DL7" s="31">
        <f t="shared" si="20"/>
        <v>33576315</v>
      </c>
      <c r="DM7" s="31">
        <f t="shared" si="21"/>
        <v>33576315</v>
      </c>
    </row>
    <row r="8" spans="1:117" ht="48" customHeight="1" x14ac:dyDescent="0.25">
      <c r="A8" s="32"/>
      <c r="B8" s="208" t="s">
        <v>53</v>
      </c>
      <c r="C8" s="21" t="s">
        <v>54</v>
      </c>
      <c r="D8" s="22" t="s">
        <v>55</v>
      </c>
      <c r="E8" s="23">
        <v>310</v>
      </c>
      <c r="F8" s="24" t="s">
        <v>43</v>
      </c>
      <c r="G8" s="25">
        <f t="shared" si="0"/>
        <v>200000000</v>
      </c>
      <c r="H8" s="25"/>
      <c r="I8" s="25">
        <f>200000000-193378600</f>
        <v>6621400</v>
      </c>
      <c r="J8" s="25"/>
      <c r="K8" s="25">
        <f>193378600</f>
        <v>193378600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B8" s="27">
        <f t="shared" si="1"/>
        <v>0.99987499999999996</v>
      </c>
      <c r="AC8" s="25">
        <f t="shared" si="2"/>
        <v>199975000</v>
      </c>
      <c r="AD8" s="25"/>
      <c r="AE8" s="25"/>
      <c r="AF8" s="25">
        <f>+'[4]ENERO 2016'!$M$109</f>
        <v>6621400</v>
      </c>
      <c r="AG8" s="25"/>
      <c r="AH8" s="25">
        <f>+'[5]FEBRERO 2016'!$O$125</f>
        <v>193353600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7">
        <f t="shared" si="3"/>
        <v>1.2500000000004174E-4</v>
      </c>
      <c r="AY8" s="25">
        <f t="shared" si="4"/>
        <v>25000</v>
      </c>
      <c r="AZ8" s="25">
        <f t="shared" si="5"/>
        <v>0</v>
      </c>
      <c r="BA8" s="25">
        <f t="shared" si="6"/>
        <v>0</v>
      </c>
      <c r="BB8" s="25">
        <f t="shared" si="6"/>
        <v>0</v>
      </c>
      <c r="BC8" s="25">
        <f t="shared" si="7"/>
        <v>25000</v>
      </c>
      <c r="BD8" s="25">
        <f t="shared" si="7"/>
        <v>0</v>
      </c>
      <c r="BE8" s="25">
        <f t="shared" si="7"/>
        <v>0</v>
      </c>
      <c r="BF8" s="25">
        <f t="shared" si="7"/>
        <v>0</v>
      </c>
      <c r="BG8" s="25">
        <f t="shared" si="7"/>
        <v>0</v>
      </c>
      <c r="BH8" s="25">
        <f t="shared" si="7"/>
        <v>0</v>
      </c>
      <c r="BI8" s="25">
        <f t="shared" si="7"/>
        <v>0</v>
      </c>
      <c r="BJ8" s="25">
        <f t="shared" si="7"/>
        <v>0</v>
      </c>
      <c r="BK8" s="25">
        <f t="shared" si="7"/>
        <v>0</v>
      </c>
      <c r="BL8" s="25">
        <f t="shared" si="7"/>
        <v>0</v>
      </c>
      <c r="BM8" s="25">
        <f t="shared" si="7"/>
        <v>0</v>
      </c>
      <c r="BN8" s="25">
        <f t="shared" si="7"/>
        <v>0</v>
      </c>
      <c r="BO8" s="25"/>
      <c r="BP8" s="25"/>
      <c r="BQ8" s="25">
        <f t="shared" si="8"/>
        <v>0</v>
      </c>
      <c r="BR8" s="25">
        <f t="shared" si="9"/>
        <v>0</v>
      </c>
      <c r="BS8" s="27">
        <f t="shared" si="10"/>
        <v>0.57338447000000003</v>
      </c>
      <c r="BT8" s="25">
        <f t="shared" si="11"/>
        <v>114676894</v>
      </c>
      <c r="BU8" s="25"/>
      <c r="BV8" s="25"/>
      <c r="BW8" s="25">
        <f>+'[4]ENERO 2016'!$H$107</f>
        <v>6621400</v>
      </c>
      <c r="BX8" s="25"/>
      <c r="BY8" s="25">
        <f>+'[1]JULIO 2016'!$H$271-BW8</f>
        <v>108055494</v>
      </c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7">
        <f t="shared" si="12"/>
        <v>0.42661552999999997</v>
      </c>
      <c r="CP8" s="25">
        <f t="shared" si="13"/>
        <v>85323106</v>
      </c>
      <c r="CQ8" s="25">
        <f t="shared" si="14"/>
        <v>0</v>
      </c>
      <c r="CR8" s="25">
        <f t="shared" si="14"/>
        <v>0</v>
      </c>
      <c r="CS8" s="25">
        <f t="shared" si="14"/>
        <v>0</v>
      </c>
      <c r="CT8" s="25">
        <f t="shared" si="14"/>
        <v>85323106</v>
      </c>
      <c r="CU8" s="25">
        <f t="shared" si="14"/>
        <v>0</v>
      </c>
      <c r="CV8" s="25">
        <f t="shared" si="14"/>
        <v>0</v>
      </c>
      <c r="CW8" s="25">
        <f t="shared" si="15"/>
        <v>0</v>
      </c>
      <c r="CX8" s="25">
        <f t="shared" si="15"/>
        <v>0</v>
      </c>
      <c r="CY8" s="25">
        <f t="shared" si="15"/>
        <v>0</v>
      </c>
      <c r="CZ8" s="25">
        <f t="shared" si="16"/>
        <v>0</v>
      </c>
      <c r="DA8" s="25">
        <f t="shared" si="16"/>
        <v>0</v>
      </c>
      <c r="DB8" s="25">
        <f t="shared" si="16"/>
        <v>0</v>
      </c>
      <c r="DC8" s="25">
        <f t="shared" si="17"/>
        <v>0</v>
      </c>
      <c r="DD8" s="25">
        <f t="shared" si="17"/>
        <v>0</v>
      </c>
      <c r="DE8" s="25">
        <f t="shared" si="17"/>
        <v>0</v>
      </c>
      <c r="DF8" s="25"/>
      <c r="DG8" s="25">
        <f t="shared" si="18"/>
        <v>0</v>
      </c>
      <c r="DH8" s="25">
        <f t="shared" si="18"/>
        <v>0</v>
      </c>
      <c r="DI8" s="25">
        <f t="shared" si="18"/>
        <v>0</v>
      </c>
      <c r="DK8" s="31">
        <f t="shared" si="19"/>
        <v>200000000</v>
      </c>
      <c r="DL8" s="31">
        <f t="shared" si="20"/>
        <v>200000000</v>
      </c>
      <c r="DM8" s="31">
        <f t="shared" si="21"/>
        <v>200000000</v>
      </c>
    </row>
    <row r="9" spans="1:117" ht="69" customHeight="1" x14ac:dyDescent="0.25">
      <c r="A9" s="32"/>
      <c r="B9" s="221"/>
      <c r="C9" s="21" t="s">
        <v>56</v>
      </c>
      <c r="D9" s="22" t="s">
        <v>57</v>
      </c>
      <c r="E9" s="23">
        <v>310</v>
      </c>
      <c r="F9" s="24" t="s">
        <v>58</v>
      </c>
      <c r="G9" s="25">
        <f t="shared" si="0"/>
        <v>539200000</v>
      </c>
      <c r="H9" s="25"/>
      <c r="I9" s="25">
        <f>150000000+21000000+193378600</f>
        <v>364378600</v>
      </c>
      <c r="J9" s="25"/>
      <c r="K9" s="25">
        <f>370000000-21000000-193378600-30800000</f>
        <v>124821400</v>
      </c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f>30000000+12000000+1000000+7000000</f>
        <v>50000000</v>
      </c>
      <c r="AA9" s="36"/>
      <c r="AB9" s="27">
        <f t="shared" si="1"/>
        <v>0.28109498145400591</v>
      </c>
      <c r="AC9" s="25">
        <f t="shared" si="2"/>
        <v>151566414</v>
      </c>
      <c r="AD9" s="25"/>
      <c r="AE9" s="25"/>
      <c r="AF9" s="25">
        <f>+'[1]JULIO 2016'!$M$297</f>
        <v>59946038</v>
      </c>
      <c r="AG9" s="25"/>
      <c r="AH9" s="25">
        <f>+'[1]JULIO 2016'!$O$297</f>
        <v>76590275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>
        <f>+'[1]JULIO 2016'!$AG$297</f>
        <v>15030101</v>
      </c>
      <c r="AX9" s="27">
        <f t="shared" si="3"/>
        <v>0.71890501854599409</v>
      </c>
      <c r="AY9" s="25">
        <f t="shared" si="4"/>
        <v>387633586</v>
      </c>
      <c r="AZ9" s="25">
        <f t="shared" si="5"/>
        <v>0</v>
      </c>
      <c r="BA9" s="25">
        <f t="shared" si="6"/>
        <v>304432562</v>
      </c>
      <c r="BB9" s="25">
        <f t="shared" si="6"/>
        <v>0</v>
      </c>
      <c r="BC9" s="25">
        <f t="shared" si="7"/>
        <v>48231125</v>
      </c>
      <c r="BD9" s="25">
        <f t="shared" si="7"/>
        <v>0</v>
      </c>
      <c r="BE9" s="25">
        <f t="shared" si="7"/>
        <v>0</v>
      </c>
      <c r="BF9" s="25">
        <f t="shared" si="7"/>
        <v>0</v>
      </c>
      <c r="BG9" s="25">
        <f t="shared" si="7"/>
        <v>0</v>
      </c>
      <c r="BH9" s="25">
        <f t="shared" si="7"/>
        <v>0</v>
      </c>
      <c r="BI9" s="25">
        <f t="shared" si="7"/>
        <v>0</v>
      </c>
      <c r="BJ9" s="25">
        <f t="shared" si="7"/>
        <v>0</v>
      </c>
      <c r="BK9" s="25">
        <f t="shared" si="7"/>
        <v>0</v>
      </c>
      <c r="BL9" s="25">
        <f t="shared" si="7"/>
        <v>0</v>
      </c>
      <c r="BM9" s="25">
        <f t="shared" si="7"/>
        <v>0</v>
      </c>
      <c r="BN9" s="25">
        <f t="shared" si="7"/>
        <v>0</v>
      </c>
      <c r="BO9" s="25"/>
      <c r="BP9" s="25"/>
      <c r="BQ9" s="25">
        <f t="shared" si="8"/>
        <v>0</v>
      </c>
      <c r="BR9" s="25">
        <f t="shared" si="9"/>
        <v>34969899</v>
      </c>
      <c r="BS9" s="27">
        <f t="shared" si="10"/>
        <v>0.28099174703264096</v>
      </c>
      <c r="BT9" s="25">
        <f t="shared" si="11"/>
        <v>151510750</v>
      </c>
      <c r="BU9" s="25"/>
      <c r="BV9" s="25"/>
      <c r="BW9" s="25">
        <f>+'[1]JULIO 2016'!$H$363+'[1]JULIO 2016'!$H$364+'[1]JULIO 2016'!$H$365+'[1]JULIO 2016'!$H$367+'[1]JULIO 2016'!$H$368+'[1]JULIO 2016'!$H$369+'[1]JULIO 2016'!$H$370+'[1]JULIO 2016'!$H$371+'[1]JULIO 2016'!$H$372+'[1]JULIO 2016'!$H$373+'[1]JULIO 2016'!$H$374+'[1]JULIO 2016'!$H$375+'[1]JULIO 2016'!$H$376+'[1]JULIO 2016'!$H$378+'[1]JULIO 2016'!$H$379+'[1]JULIO 2016'!$H$380+'[1]JULIO 2016'!$H$381+'[1]JULIO 2016'!$H$382+'[1]JULIO 2016'!$H$383+'[1]JULIO 2016'!$H$384+'[1]JULIO 2016'!$H$385+'[1]JULIO 2016'!$H$386+'[1]JULIO 2016'!$H$387+'[1]JULIO 2016'!$H$388+'[1]JULIO 2016'!$H$389+'[1]JULIO 2016'!$H$393+'[1]JULIO 2016'!$H$395+'[1]JULIO 2016'!$H$397+'[1]JULIO 2016'!$H$398+'[1]JULIO 2016'!$H$402+'[1]JULIO 2016'!$H$403+'[1]JULIO 2016'!$H$404+'[1]JULIO 2016'!$H$405+'[1]JULIO 2016'!$H$406+'[1]JULIO 2016'!$H$409+'[1]JULIO 2016'!$H$410+'[1]JULIO 2016'!$H$412+'[1]JULIO 2016'!$H$413+'[1]JULIO 2016'!$H$414+'[1]JULIO 2016'!$H$416+'[1]JULIO 2016'!$H$418+'[1]JULIO 2016'!$H$419+'[1]JULIO 2016'!$H$420+'[1]JULIO 2016'!$H$421+'[1]JULIO 2016'!$H$423+'[1]JULIO 2016'!$H$426+'[1]JULIO 2016'!$H$427+'[1]JULIO 2016'!$H$428+'[1]JULIO 2016'!$H$429+'[1]JULIO 2016'!$H$432+'[1]JULIO 2016'!$H$433+'[1]JULIO 2016'!$H$435+'[1]JULIO 2016'!$H$436+'[1]JULIO 2016'!$H$438+'[1]JULIO 2016'!$H$441</f>
        <v>59946038</v>
      </c>
      <c r="BX9" s="25"/>
      <c r="BY9" s="25">
        <f>+'[1]JULIO 2016'!$H$295-BW9-CN9</f>
        <v>82715075</v>
      </c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>
        <f>+'[1]JULIO 2016'!$H$366+'[1]JULIO 2016'!$H$392+'[1]JULIO 2016'!$H$396+'[1]JULIO 2016'!$H$399+'[1]JULIO 2016'!$H$407+'[1]JULIO 2016'!$H$415+'[1]JULIO 2016'!$H$424</f>
        <v>8849637</v>
      </c>
      <c r="CO9" s="27">
        <f t="shared" si="12"/>
        <v>0.71900825296735904</v>
      </c>
      <c r="CP9" s="25">
        <f t="shared" si="13"/>
        <v>387689250</v>
      </c>
      <c r="CQ9" s="25">
        <f t="shared" si="14"/>
        <v>0</v>
      </c>
      <c r="CR9" s="25">
        <f t="shared" si="14"/>
        <v>304432562</v>
      </c>
      <c r="CS9" s="25">
        <f t="shared" si="14"/>
        <v>0</v>
      </c>
      <c r="CT9" s="25">
        <f t="shared" si="14"/>
        <v>42106325</v>
      </c>
      <c r="CU9" s="25">
        <f t="shared" si="14"/>
        <v>0</v>
      </c>
      <c r="CV9" s="25">
        <f t="shared" si="14"/>
        <v>0</v>
      </c>
      <c r="CW9" s="25">
        <f t="shared" si="15"/>
        <v>0</v>
      </c>
      <c r="CX9" s="25">
        <f t="shared" si="15"/>
        <v>0</v>
      </c>
      <c r="CY9" s="25">
        <f t="shared" si="15"/>
        <v>0</v>
      </c>
      <c r="CZ9" s="25">
        <f t="shared" si="16"/>
        <v>0</v>
      </c>
      <c r="DA9" s="25">
        <f t="shared" si="16"/>
        <v>0</v>
      </c>
      <c r="DB9" s="25">
        <f t="shared" si="16"/>
        <v>0</v>
      </c>
      <c r="DC9" s="25">
        <f t="shared" si="17"/>
        <v>0</v>
      </c>
      <c r="DD9" s="25">
        <f t="shared" si="17"/>
        <v>0</v>
      </c>
      <c r="DE9" s="25">
        <f t="shared" si="17"/>
        <v>0</v>
      </c>
      <c r="DF9" s="25"/>
      <c r="DG9" s="25">
        <f t="shared" si="18"/>
        <v>0</v>
      </c>
      <c r="DH9" s="25">
        <f t="shared" si="18"/>
        <v>0</v>
      </c>
      <c r="DI9" s="25">
        <f t="shared" si="18"/>
        <v>41150363</v>
      </c>
      <c r="DK9" s="31">
        <f t="shared" si="19"/>
        <v>539200000</v>
      </c>
      <c r="DL9" s="31">
        <f t="shared" si="20"/>
        <v>539200000</v>
      </c>
      <c r="DM9" s="31">
        <f t="shared" si="21"/>
        <v>539200000</v>
      </c>
    </row>
    <row r="10" spans="1:117" ht="19.5" customHeight="1" x14ac:dyDescent="0.25">
      <c r="A10" s="32"/>
      <c r="B10" s="221"/>
      <c r="C10" s="21" t="s">
        <v>59</v>
      </c>
      <c r="D10" s="22" t="s">
        <v>60</v>
      </c>
      <c r="E10" s="23">
        <v>310</v>
      </c>
      <c r="F10" s="24" t="s">
        <v>43</v>
      </c>
      <c r="G10" s="25">
        <f t="shared" si="0"/>
        <v>15000000</v>
      </c>
      <c r="H10" s="25"/>
      <c r="I10" s="25"/>
      <c r="J10" s="25"/>
      <c r="K10" s="25">
        <v>15000000</v>
      </c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36"/>
      <c r="AB10" s="27">
        <f t="shared" si="1"/>
        <v>1</v>
      </c>
      <c r="AC10" s="25">
        <f t="shared" si="2"/>
        <v>15000000</v>
      </c>
      <c r="AD10" s="25"/>
      <c r="AE10" s="25"/>
      <c r="AF10" s="25"/>
      <c r="AG10" s="25"/>
      <c r="AH10" s="25">
        <f>+'[1]JULIO 2016'!$G$449</f>
        <v>15000000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7">
        <f t="shared" si="3"/>
        <v>0</v>
      </c>
      <c r="AY10" s="25">
        <f t="shared" si="4"/>
        <v>0</v>
      </c>
      <c r="AZ10" s="25">
        <f t="shared" ref="AZ10:AZ16" si="22">H10-AE10</f>
        <v>0</v>
      </c>
      <c r="BA10" s="25">
        <f t="shared" si="6"/>
        <v>0</v>
      </c>
      <c r="BB10" s="25">
        <f t="shared" si="6"/>
        <v>0</v>
      </c>
      <c r="BC10" s="25">
        <f t="shared" si="7"/>
        <v>0</v>
      </c>
      <c r="BD10" s="25">
        <f t="shared" si="7"/>
        <v>0</v>
      </c>
      <c r="BE10" s="25">
        <f t="shared" si="7"/>
        <v>0</v>
      </c>
      <c r="BF10" s="25">
        <f t="shared" si="7"/>
        <v>0</v>
      </c>
      <c r="BG10" s="25">
        <f t="shared" si="7"/>
        <v>0</v>
      </c>
      <c r="BH10" s="25">
        <f t="shared" si="7"/>
        <v>0</v>
      </c>
      <c r="BI10" s="25">
        <f t="shared" si="7"/>
        <v>0</v>
      </c>
      <c r="BJ10" s="25">
        <f t="shared" si="7"/>
        <v>0</v>
      </c>
      <c r="BK10" s="25">
        <f t="shared" si="7"/>
        <v>0</v>
      </c>
      <c r="BL10" s="25">
        <f t="shared" si="7"/>
        <v>0</v>
      </c>
      <c r="BM10" s="25">
        <f t="shared" si="7"/>
        <v>0</v>
      </c>
      <c r="BN10" s="25">
        <f t="shared" si="7"/>
        <v>0</v>
      </c>
      <c r="BO10" s="25"/>
      <c r="BP10" s="25"/>
      <c r="BQ10" s="25">
        <f t="shared" si="8"/>
        <v>0</v>
      </c>
      <c r="BR10" s="25">
        <f t="shared" si="9"/>
        <v>0</v>
      </c>
      <c r="BS10" s="27">
        <f t="shared" si="10"/>
        <v>0.69284666666666672</v>
      </c>
      <c r="BT10" s="25">
        <f t="shared" si="11"/>
        <v>10392700</v>
      </c>
      <c r="BU10" s="25"/>
      <c r="BV10" s="25"/>
      <c r="BW10" s="25"/>
      <c r="BX10" s="25"/>
      <c r="BY10" s="25">
        <f>+'[1]JULIO 2016'!$H$449</f>
        <v>10392700</v>
      </c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7">
        <f t="shared" si="12"/>
        <v>0.30715333333333328</v>
      </c>
      <c r="CP10" s="25">
        <f t="shared" si="13"/>
        <v>4607300</v>
      </c>
      <c r="CQ10" s="25">
        <f t="shared" si="14"/>
        <v>0</v>
      </c>
      <c r="CR10" s="25">
        <f t="shared" si="14"/>
        <v>0</v>
      </c>
      <c r="CS10" s="25">
        <f t="shared" si="14"/>
        <v>0</v>
      </c>
      <c r="CT10" s="25">
        <f t="shared" si="14"/>
        <v>4607300</v>
      </c>
      <c r="CU10" s="25">
        <f t="shared" si="14"/>
        <v>0</v>
      </c>
      <c r="CV10" s="25">
        <f t="shared" si="14"/>
        <v>0</v>
      </c>
      <c r="CW10" s="25">
        <f t="shared" si="15"/>
        <v>0</v>
      </c>
      <c r="CX10" s="25">
        <f t="shared" si="15"/>
        <v>0</v>
      </c>
      <c r="CY10" s="25">
        <f t="shared" si="15"/>
        <v>0</v>
      </c>
      <c r="CZ10" s="25">
        <f t="shared" si="16"/>
        <v>0</v>
      </c>
      <c r="DA10" s="25">
        <f t="shared" si="16"/>
        <v>0</v>
      </c>
      <c r="DB10" s="25">
        <f t="shared" si="16"/>
        <v>0</v>
      </c>
      <c r="DC10" s="25">
        <f t="shared" si="17"/>
        <v>0</v>
      </c>
      <c r="DD10" s="25">
        <f t="shared" si="17"/>
        <v>0</v>
      </c>
      <c r="DE10" s="25">
        <f t="shared" si="17"/>
        <v>0</v>
      </c>
      <c r="DF10" s="25"/>
      <c r="DG10" s="25">
        <f t="shared" si="18"/>
        <v>0</v>
      </c>
      <c r="DH10" s="25">
        <f t="shared" si="18"/>
        <v>0</v>
      </c>
      <c r="DI10" s="25">
        <f t="shared" si="18"/>
        <v>0</v>
      </c>
      <c r="DK10" s="31">
        <f t="shared" si="19"/>
        <v>15000000</v>
      </c>
      <c r="DL10" s="31">
        <f t="shared" si="20"/>
        <v>15000000</v>
      </c>
      <c r="DM10" s="31">
        <f t="shared" si="21"/>
        <v>15000000</v>
      </c>
    </row>
    <row r="11" spans="1:117" ht="34.5" customHeight="1" x14ac:dyDescent="0.25">
      <c r="A11" s="32"/>
      <c r="B11" s="221"/>
      <c r="C11" s="21" t="s">
        <v>61</v>
      </c>
      <c r="D11" s="22" t="s">
        <v>62</v>
      </c>
      <c r="E11" s="23">
        <v>310</v>
      </c>
      <c r="F11" s="24" t="s">
        <v>43</v>
      </c>
      <c r="G11" s="25">
        <f t="shared" si="0"/>
        <v>50000000</v>
      </c>
      <c r="H11" s="37"/>
      <c r="I11" s="25">
        <v>50000000</v>
      </c>
      <c r="J11" s="37"/>
      <c r="K11" s="37"/>
      <c r="L11" s="25"/>
      <c r="M11" s="37"/>
      <c r="N11" s="30"/>
      <c r="O11" s="30"/>
      <c r="P11" s="30"/>
      <c r="Q11" s="30"/>
      <c r="R11" s="30"/>
      <c r="S11" s="30"/>
      <c r="T11" s="25"/>
      <c r="U11" s="30"/>
      <c r="V11" s="30"/>
      <c r="W11" s="30"/>
      <c r="X11" s="30"/>
      <c r="Y11" s="30"/>
      <c r="Z11" s="37"/>
      <c r="AA11" s="36"/>
      <c r="AB11" s="27">
        <f t="shared" si="1"/>
        <v>0.02</v>
      </c>
      <c r="AC11" s="25">
        <f t="shared" si="2"/>
        <v>1000000</v>
      </c>
      <c r="AD11" s="25"/>
      <c r="AE11" s="25"/>
      <c r="AF11" s="25"/>
      <c r="AG11" s="25"/>
      <c r="AH11" s="25">
        <f>+'[1]JULIO 2016'!$M$463</f>
        <v>1000000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7">
        <f t="shared" si="3"/>
        <v>0.98</v>
      </c>
      <c r="AY11" s="25">
        <f t="shared" si="4"/>
        <v>49000000</v>
      </c>
      <c r="AZ11" s="25">
        <f t="shared" si="22"/>
        <v>0</v>
      </c>
      <c r="BA11" s="25">
        <f t="shared" si="6"/>
        <v>50000000</v>
      </c>
      <c r="BB11" s="25">
        <f t="shared" si="6"/>
        <v>0</v>
      </c>
      <c r="BC11" s="25">
        <f t="shared" si="7"/>
        <v>-1000000</v>
      </c>
      <c r="BD11" s="25">
        <f t="shared" si="7"/>
        <v>0</v>
      </c>
      <c r="BE11" s="25">
        <f t="shared" si="7"/>
        <v>0</v>
      </c>
      <c r="BF11" s="25">
        <f t="shared" si="7"/>
        <v>0</v>
      </c>
      <c r="BG11" s="25">
        <f t="shared" si="7"/>
        <v>0</v>
      </c>
      <c r="BH11" s="25">
        <f t="shared" si="7"/>
        <v>0</v>
      </c>
      <c r="BI11" s="25">
        <f t="shared" si="7"/>
        <v>0</v>
      </c>
      <c r="BJ11" s="25">
        <f t="shared" si="7"/>
        <v>0</v>
      </c>
      <c r="BK11" s="25">
        <f t="shared" si="7"/>
        <v>0</v>
      </c>
      <c r="BL11" s="25">
        <f t="shared" si="7"/>
        <v>0</v>
      </c>
      <c r="BM11" s="25">
        <f t="shared" si="7"/>
        <v>0</v>
      </c>
      <c r="BN11" s="25">
        <f t="shared" si="7"/>
        <v>0</v>
      </c>
      <c r="BO11" s="25"/>
      <c r="BP11" s="25"/>
      <c r="BQ11" s="25">
        <f t="shared" si="8"/>
        <v>0</v>
      </c>
      <c r="BR11" s="25">
        <f t="shared" si="9"/>
        <v>0</v>
      </c>
      <c r="BS11" s="27">
        <f t="shared" si="10"/>
        <v>0.02</v>
      </c>
      <c r="BT11" s="25">
        <f t="shared" si="11"/>
        <v>1000000</v>
      </c>
      <c r="BU11" s="25"/>
      <c r="BV11" s="25"/>
      <c r="BW11" s="25">
        <f>+'[1]JULIO 2016'!$H$461</f>
        <v>1000000</v>
      </c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7">
        <f t="shared" si="12"/>
        <v>0.98</v>
      </c>
      <c r="CP11" s="25">
        <f t="shared" si="13"/>
        <v>49000000</v>
      </c>
      <c r="CQ11" s="25">
        <f t="shared" si="14"/>
        <v>0</v>
      </c>
      <c r="CR11" s="25">
        <f t="shared" si="14"/>
        <v>49000000</v>
      </c>
      <c r="CS11" s="25">
        <f t="shared" si="14"/>
        <v>0</v>
      </c>
      <c r="CT11" s="25">
        <f t="shared" si="14"/>
        <v>0</v>
      </c>
      <c r="CU11" s="25">
        <f t="shared" si="14"/>
        <v>0</v>
      </c>
      <c r="CV11" s="25">
        <f t="shared" si="14"/>
        <v>0</v>
      </c>
      <c r="CW11" s="25">
        <f t="shared" si="15"/>
        <v>0</v>
      </c>
      <c r="CX11" s="25">
        <f t="shared" si="15"/>
        <v>0</v>
      </c>
      <c r="CY11" s="25">
        <f t="shared" si="15"/>
        <v>0</v>
      </c>
      <c r="CZ11" s="25">
        <f t="shared" si="16"/>
        <v>0</v>
      </c>
      <c r="DA11" s="25">
        <f t="shared" si="16"/>
        <v>0</v>
      </c>
      <c r="DB11" s="25">
        <f t="shared" si="16"/>
        <v>0</v>
      </c>
      <c r="DC11" s="25">
        <f t="shared" si="17"/>
        <v>0</v>
      </c>
      <c r="DD11" s="25">
        <f t="shared" si="17"/>
        <v>0</v>
      </c>
      <c r="DE11" s="25">
        <f t="shared" si="17"/>
        <v>0</v>
      </c>
      <c r="DF11" s="25"/>
      <c r="DG11" s="25">
        <f t="shared" si="18"/>
        <v>0</v>
      </c>
      <c r="DH11" s="25">
        <f t="shared" si="18"/>
        <v>0</v>
      </c>
      <c r="DI11" s="25">
        <f t="shared" si="18"/>
        <v>0</v>
      </c>
      <c r="DK11" s="31">
        <f t="shared" si="19"/>
        <v>50000000</v>
      </c>
      <c r="DL11" s="31">
        <f t="shared" si="20"/>
        <v>50000000</v>
      </c>
      <c r="DM11" s="31">
        <f t="shared" si="21"/>
        <v>50000000</v>
      </c>
    </row>
    <row r="12" spans="1:117" ht="21.75" customHeight="1" x14ac:dyDescent="0.25">
      <c r="A12" s="32"/>
      <c r="B12" s="209"/>
      <c r="C12" s="21" t="s">
        <v>63</v>
      </c>
      <c r="D12" s="22" t="s">
        <v>64</v>
      </c>
      <c r="E12" s="23">
        <v>310</v>
      </c>
      <c r="F12" s="24" t="s">
        <v>43</v>
      </c>
      <c r="G12" s="25">
        <f t="shared" si="0"/>
        <v>10000000</v>
      </c>
      <c r="H12" s="37"/>
      <c r="I12" s="25"/>
      <c r="J12" s="37"/>
      <c r="K12" s="25">
        <v>10000000</v>
      </c>
      <c r="L12" s="25"/>
      <c r="M12" s="37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7"/>
      <c r="AA12" s="36"/>
      <c r="AB12" s="27">
        <f t="shared" si="1"/>
        <v>1</v>
      </c>
      <c r="AC12" s="25">
        <f t="shared" si="2"/>
        <v>10000000</v>
      </c>
      <c r="AD12" s="25"/>
      <c r="AE12" s="25"/>
      <c r="AF12" s="25"/>
      <c r="AG12" s="25"/>
      <c r="AH12" s="25">
        <f>+'[6]JUNIO 2016'!$O$399</f>
        <v>10000000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7">
        <f t="shared" si="3"/>
        <v>0</v>
      </c>
      <c r="AY12" s="25">
        <f t="shared" si="4"/>
        <v>0</v>
      </c>
      <c r="AZ12" s="25">
        <f t="shared" si="22"/>
        <v>0</v>
      </c>
      <c r="BA12" s="25">
        <f t="shared" si="6"/>
        <v>0</v>
      </c>
      <c r="BB12" s="25">
        <f t="shared" si="6"/>
        <v>0</v>
      </c>
      <c r="BC12" s="25">
        <f t="shared" si="7"/>
        <v>0</v>
      </c>
      <c r="BD12" s="25">
        <f t="shared" si="7"/>
        <v>0</v>
      </c>
      <c r="BE12" s="25">
        <f t="shared" si="7"/>
        <v>0</v>
      </c>
      <c r="BF12" s="25">
        <f t="shared" si="7"/>
        <v>0</v>
      </c>
      <c r="BG12" s="25">
        <f t="shared" si="7"/>
        <v>0</v>
      </c>
      <c r="BH12" s="25">
        <f t="shared" si="7"/>
        <v>0</v>
      </c>
      <c r="BI12" s="25">
        <f t="shared" si="7"/>
        <v>0</v>
      </c>
      <c r="BJ12" s="25">
        <f t="shared" si="7"/>
        <v>0</v>
      </c>
      <c r="BK12" s="25">
        <f t="shared" si="7"/>
        <v>0</v>
      </c>
      <c r="BL12" s="25">
        <f t="shared" si="7"/>
        <v>0</v>
      </c>
      <c r="BM12" s="25">
        <f t="shared" si="7"/>
        <v>0</v>
      </c>
      <c r="BN12" s="25">
        <f t="shared" si="7"/>
        <v>0</v>
      </c>
      <c r="BO12" s="25"/>
      <c r="BP12" s="25"/>
      <c r="BQ12" s="25">
        <f t="shared" si="8"/>
        <v>0</v>
      </c>
      <c r="BR12" s="25">
        <f t="shared" si="9"/>
        <v>0</v>
      </c>
      <c r="BS12" s="27">
        <f t="shared" si="10"/>
        <v>0</v>
      </c>
      <c r="BT12" s="25">
        <f t="shared" si="11"/>
        <v>0</v>
      </c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7">
        <f t="shared" si="12"/>
        <v>1</v>
      </c>
      <c r="CP12" s="25">
        <f t="shared" si="13"/>
        <v>10000000</v>
      </c>
      <c r="CQ12" s="25">
        <f t="shared" si="14"/>
        <v>0</v>
      </c>
      <c r="CR12" s="25">
        <f t="shared" si="14"/>
        <v>0</v>
      </c>
      <c r="CS12" s="25">
        <f t="shared" si="14"/>
        <v>0</v>
      </c>
      <c r="CT12" s="25">
        <f t="shared" si="14"/>
        <v>10000000</v>
      </c>
      <c r="CU12" s="25">
        <f t="shared" si="14"/>
        <v>0</v>
      </c>
      <c r="CV12" s="25">
        <f t="shared" si="14"/>
        <v>0</v>
      </c>
      <c r="CW12" s="25">
        <f t="shared" si="15"/>
        <v>0</v>
      </c>
      <c r="CX12" s="25">
        <f t="shared" si="15"/>
        <v>0</v>
      </c>
      <c r="CY12" s="25">
        <f t="shared" si="15"/>
        <v>0</v>
      </c>
      <c r="CZ12" s="25">
        <f t="shared" si="16"/>
        <v>0</v>
      </c>
      <c r="DA12" s="25">
        <f t="shared" si="16"/>
        <v>0</v>
      </c>
      <c r="DB12" s="25">
        <f t="shared" si="16"/>
        <v>0</v>
      </c>
      <c r="DC12" s="25">
        <f t="shared" si="17"/>
        <v>0</v>
      </c>
      <c r="DD12" s="25">
        <f t="shared" si="17"/>
        <v>0</v>
      </c>
      <c r="DE12" s="25">
        <f t="shared" si="17"/>
        <v>0</v>
      </c>
      <c r="DF12" s="25"/>
      <c r="DG12" s="25">
        <f t="shared" si="18"/>
        <v>0</v>
      </c>
      <c r="DH12" s="25">
        <f t="shared" si="18"/>
        <v>0</v>
      </c>
      <c r="DI12" s="25">
        <f t="shared" si="18"/>
        <v>0</v>
      </c>
      <c r="DK12" s="31">
        <f t="shared" si="19"/>
        <v>10000000</v>
      </c>
      <c r="DL12" s="31">
        <f t="shared" si="20"/>
        <v>10000000</v>
      </c>
      <c r="DM12" s="31">
        <f t="shared" si="21"/>
        <v>10000000</v>
      </c>
    </row>
    <row r="13" spans="1:117" ht="78.75" customHeight="1" x14ac:dyDescent="0.25">
      <c r="A13" s="32"/>
      <c r="B13" s="35" t="s">
        <v>65</v>
      </c>
      <c r="C13" s="21" t="s">
        <v>66</v>
      </c>
      <c r="D13" s="22" t="s">
        <v>67</v>
      </c>
      <c r="E13" s="23">
        <v>510</v>
      </c>
      <c r="F13" s="24" t="s">
        <v>68</v>
      </c>
      <c r="G13" s="25">
        <f t="shared" si="0"/>
        <v>229304662</v>
      </c>
      <c r="H13" s="25"/>
      <c r="I13" s="25"/>
      <c r="J13" s="25"/>
      <c r="K13" s="25">
        <v>160000000</v>
      </c>
      <c r="L13" s="25">
        <v>14004396</v>
      </c>
      <c r="M13" s="25"/>
      <c r="N13" s="25"/>
      <c r="O13" s="25"/>
      <c r="P13" s="25"/>
      <c r="Q13" s="25"/>
      <c r="R13" s="25"/>
      <c r="S13" s="25"/>
      <c r="T13" s="25">
        <v>1796640</v>
      </c>
      <c r="U13" s="25"/>
      <c r="V13" s="25"/>
      <c r="W13" s="25"/>
      <c r="X13" s="25"/>
      <c r="Y13" s="25"/>
      <c r="Z13" s="25">
        <f>48000000+2053626+3000000+450000</f>
        <v>53503626</v>
      </c>
      <c r="AB13" s="27">
        <f t="shared" si="1"/>
        <v>0.96188879927787951</v>
      </c>
      <c r="AC13" s="25">
        <f t="shared" si="2"/>
        <v>220565586</v>
      </c>
      <c r="AD13" s="25"/>
      <c r="AE13" s="25"/>
      <c r="AF13" s="25"/>
      <c r="AG13" s="25"/>
      <c r="AH13" s="25">
        <v>160000000</v>
      </c>
      <c r="AI13" s="25">
        <f>+'[5]FEBRERO 2016'!$P$697</f>
        <v>14004396</v>
      </c>
      <c r="AJ13" s="25"/>
      <c r="AK13" s="25"/>
      <c r="AL13" s="25"/>
      <c r="AM13" s="25"/>
      <c r="AN13" s="25"/>
      <c r="AO13" s="25"/>
      <c r="AP13" s="25"/>
      <c r="AQ13" s="25">
        <f>+'[5]FEBRERO 2016'!$X$699</f>
        <v>1796640</v>
      </c>
      <c r="AR13" s="25"/>
      <c r="AS13" s="25"/>
      <c r="AT13" s="25"/>
      <c r="AU13" s="25"/>
      <c r="AV13" s="25"/>
      <c r="AW13" s="25">
        <f>+'[3]ABRIL 2016'!$AG$1142</f>
        <v>44764550</v>
      </c>
      <c r="AX13" s="27">
        <f t="shared" si="3"/>
        <v>3.8111200722120486E-2</v>
      </c>
      <c r="AY13" s="25">
        <f t="shared" si="4"/>
        <v>8739076</v>
      </c>
      <c r="AZ13" s="25">
        <f t="shared" si="22"/>
        <v>0</v>
      </c>
      <c r="BA13" s="25">
        <f t="shared" si="6"/>
        <v>0</v>
      </c>
      <c r="BB13" s="25">
        <f t="shared" si="6"/>
        <v>0</v>
      </c>
      <c r="BC13" s="25">
        <f t="shared" si="7"/>
        <v>0</v>
      </c>
      <c r="BD13" s="25">
        <f t="shared" si="7"/>
        <v>0</v>
      </c>
      <c r="BE13" s="25">
        <f t="shared" si="7"/>
        <v>0</v>
      </c>
      <c r="BF13" s="25">
        <f t="shared" si="7"/>
        <v>0</v>
      </c>
      <c r="BG13" s="25">
        <f t="shared" si="7"/>
        <v>0</v>
      </c>
      <c r="BH13" s="25">
        <f t="shared" si="7"/>
        <v>0</v>
      </c>
      <c r="BI13" s="25">
        <f t="shared" si="7"/>
        <v>0</v>
      </c>
      <c r="BJ13" s="25">
        <f t="shared" si="7"/>
        <v>0</v>
      </c>
      <c r="BK13" s="25">
        <f t="shared" si="7"/>
        <v>0</v>
      </c>
      <c r="BL13" s="25">
        <f t="shared" si="7"/>
        <v>0</v>
      </c>
      <c r="BM13" s="25">
        <f t="shared" si="7"/>
        <v>0</v>
      </c>
      <c r="BN13" s="25">
        <f t="shared" si="7"/>
        <v>0</v>
      </c>
      <c r="BO13" s="25"/>
      <c r="BP13" s="25"/>
      <c r="BQ13" s="25">
        <f t="shared" si="8"/>
        <v>0</v>
      </c>
      <c r="BR13" s="25">
        <f t="shared" si="9"/>
        <v>8739076</v>
      </c>
      <c r="BS13" s="27">
        <f t="shared" si="10"/>
        <v>0.88773562745968071</v>
      </c>
      <c r="BT13" s="25">
        <f t="shared" si="11"/>
        <v>203561918</v>
      </c>
      <c r="BU13" s="25"/>
      <c r="BV13" s="25"/>
      <c r="BW13" s="25"/>
      <c r="BX13" s="25"/>
      <c r="BY13" s="25">
        <f>+'[6]JUNIO 2016'!$H$1519+'[6]JUNIO 2016'!$H$1521+'[6]JUNIO 2016'!$H$1523+'[6]JUNIO 2016'!$H$1525+'[6]JUNIO 2016'!$H$1531+'[6]JUNIO 2016'!$H$1533+'[6]JUNIO 2016'!$H$1547+'[6]JUNIO 2016'!$H$1564</f>
        <v>143458824</v>
      </c>
      <c r="BZ13" s="25">
        <f>+'[7]MAYO 2016'!$H$1359</f>
        <v>14004396</v>
      </c>
      <c r="CA13" s="25"/>
      <c r="CB13" s="25"/>
      <c r="CC13" s="25"/>
      <c r="CD13" s="25"/>
      <c r="CE13" s="25"/>
      <c r="CF13" s="25"/>
      <c r="CG13" s="25"/>
      <c r="CH13" s="25">
        <f>+'[7]MAYO 2016'!$H$1361</f>
        <v>1796640</v>
      </c>
      <c r="CI13" s="25"/>
      <c r="CJ13" s="25"/>
      <c r="CK13" s="25"/>
      <c r="CL13" s="25"/>
      <c r="CM13" s="25"/>
      <c r="CN13" s="25">
        <f>+'[7]MAYO 2016'!$H$1325+'[7]MAYO 2016'!$H$1333+'[7]MAYO 2016'!$H$1336+'[7]MAYO 2016'!$H$1340+'[7]MAYO 2016'!$H$1342+'[7]MAYO 2016'!$H$1344+'[7]MAYO 2016'!$H$1354+'[7]MAYO 2016'!$H$1355+'[7]MAYO 2016'!$H$1363+'[7]MAYO 2016'!$H$1366+'[7]MAYO 2016'!$H$1367</f>
        <v>44302058</v>
      </c>
      <c r="CO13" s="27">
        <f t="shared" si="12"/>
        <v>0.11226437254031929</v>
      </c>
      <c r="CP13" s="25">
        <f t="shared" si="13"/>
        <v>25742744</v>
      </c>
      <c r="CQ13" s="25">
        <f t="shared" si="14"/>
        <v>0</v>
      </c>
      <c r="CR13" s="25">
        <f t="shared" si="14"/>
        <v>0</v>
      </c>
      <c r="CS13" s="25">
        <f t="shared" si="14"/>
        <v>0</v>
      </c>
      <c r="CT13" s="25">
        <f t="shared" si="14"/>
        <v>16541176</v>
      </c>
      <c r="CU13" s="25">
        <f t="shared" si="14"/>
        <v>0</v>
      </c>
      <c r="CV13" s="25">
        <f t="shared" si="14"/>
        <v>0</v>
      </c>
      <c r="CW13" s="25">
        <f t="shared" si="15"/>
        <v>0</v>
      </c>
      <c r="CX13" s="25">
        <f t="shared" si="15"/>
        <v>0</v>
      </c>
      <c r="CY13" s="25">
        <f t="shared" si="15"/>
        <v>0</v>
      </c>
      <c r="CZ13" s="25">
        <f t="shared" si="16"/>
        <v>0</v>
      </c>
      <c r="DA13" s="25">
        <f t="shared" si="16"/>
        <v>0</v>
      </c>
      <c r="DB13" s="25">
        <f t="shared" si="16"/>
        <v>0</v>
      </c>
      <c r="DC13" s="25">
        <f t="shared" si="17"/>
        <v>0</v>
      </c>
      <c r="DD13" s="25">
        <f t="shared" si="17"/>
        <v>0</v>
      </c>
      <c r="DE13" s="25">
        <f t="shared" si="17"/>
        <v>0</v>
      </c>
      <c r="DF13" s="25"/>
      <c r="DG13" s="25">
        <f t="shared" si="18"/>
        <v>0</v>
      </c>
      <c r="DH13" s="25">
        <f t="shared" si="18"/>
        <v>0</v>
      </c>
      <c r="DI13" s="25">
        <f t="shared" si="18"/>
        <v>9201568</v>
      </c>
      <c r="DK13" s="31">
        <f t="shared" si="19"/>
        <v>229304662</v>
      </c>
      <c r="DL13" s="31">
        <f t="shared" si="20"/>
        <v>229304662</v>
      </c>
      <c r="DM13" s="31">
        <f t="shared" si="21"/>
        <v>229304662</v>
      </c>
    </row>
    <row r="14" spans="1:117" ht="50.25" customHeight="1" x14ac:dyDescent="0.25">
      <c r="A14" s="32"/>
      <c r="B14" s="208" t="s">
        <v>69</v>
      </c>
      <c r="C14" s="21" t="s">
        <v>70</v>
      </c>
      <c r="D14" s="22" t="s">
        <v>71</v>
      </c>
      <c r="E14" s="23">
        <v>510</v>
      </c>
      <c r="F14" s="24" t="s">
        <v>43</v>
      </c>
      <c r="G14" s="25">
        <f t="shared" si="0"/>
        <v>65000000</v>
      </c>
      <c r="H14" s="25"/>
      <c r="I14" s="25"/>
      <c r="J14" s="25"/>
      <c r="K14" s="25">
        <v>65000000</v>
      </c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B14" s="27">
        <f t="shared" si="1"/>
        <v>0.77717787692307694</v>
      </c>
      <c r="AC14" s="25">
        <f t="shared" si="2"/>
        <v>50516562</v>
      </c>
      <c r="AD14" s="25"/>
      <c r="AE14" s="25"/>
      <c r="AF14" s="25"/>
      <c r="AG14" s="25"/>
      <c r="AH14" s="25">
        <f>+'[1]JULIO 2016'!$O$1743</f>
        <v>50516562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7">
        <f t="shared" si="3"/>
        <v>0.22282212307692306</v>
      </c>
      <c r="AY14" s="25">
        <f t="shared" si="4"/>
        <v>14483438</v>
      </c>
      <c r="AZ14" s="25">
        <f t="shared" si="22"/>
        <v>0</v>
      </c>
      <c r="BA14" s="25">
        <f t="shared" si="6"/>
        <v>0</v>
      </c>
      <c r="BB14" s="25">
        <f t="shared" si="6"/>
        <v>0</v>
      </c>
      <c r="BC14" s="25">
        <f t="shared" si="7"/>
        <v>14483438</v>
      </c>
      <c r="BD14" s="25">
        <f t="shared" si="7"/>
        <v>0</v>
      </c>
      <c r="BE14" s="25">
        <f t="shared" si="7"/>
        <v>0</v>
      </c>
      <c r="BF14" s="25">
        <f t="shared" si="7"/>
        <v>0</v>
      </c>
      <c r="BG14" s="25">
        <f t="shared" si="7"/>
        <v>0</v>
      </c>
      <c r="BH14" s="25">
        <f t="shared" si="7"/>
        <v>0</v>
      </c>
      <c r="BI14" s="25">
        <f t="shared" si="7"/>
        <v>0</v>
      </c>
      <c r="BJ14" s="25">
        <f t="shared" si="7"/>
        <v>0</v>
      </c>
      <c r="BK14" s="25">
        <f t="shared" si="7"/>
        <v>0</v>
      </c>
      <c r="BL14" s="25">
        <f t="shared" si="7"/>
        <v>0</v>
      </c>
      <c r="BM14" s="25">
        <f t="shared" si="7"/>
        <v>0</v>
      </c>
      <c r="BN14" s="25">
        <f t="shared" si="7"/>
        <v>0</v>
      </c>
      <c r="BO14" s="25"/>
      <c r="BP14" s="25">
        <f>+X14-AU14</f>
        <v>0</v>
      </c>
      <c r="BQ14" s="25">
        <f t="shared" si="8"/>
        <v>0</v>
      </c>
      <c r="BR14" s="25">
        <f t="shared" si="9"/>
        <v>0</v>
      </c>
      <c r="BS14" s="27">
        <f t="shared" si="10"/>
        <v>0.71571304615384612</v>
      </c>
      <c r="BT14" s="25">
        <f t="shared" si="11"/>
        <v>46521348</v>
      </c>
      <c r="BU14" s="25"/>
      <c r="BV14" s="25"/>
      <c r="BW14" s="25"/>
      <c r="BX14" s="25"/>
      <c r="BY14" s="25">
        <f>+'[1]JULIO 2016'!$H$1741</f>
        <v>46521348</v>
      </c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7">
        <f t="shared" si="12"/>
        <v>0.28428695384615388</v>
      </c>
      <c r="CP14" s="25">
        <f t="shared" si="13"/>
        <v>18478652</v>
      </c>
      <c r="CQ14" s="25">
        <f t="shared" si="14"/>
        <v>0</v>
      </c>
      <c r="CR14" s="25">
        <f t="shared" si="14"/>
        <v>0</v>
      </c>
      <c r="CS14" s="25">
        <f t="shared" si="14"/>
        <v>0</v>
      </c>
      <c r="CT14" s="25">
        <f t="shared" si="14"/>
        <v>18478652</v>
      </c>
      <c r="CU14" s="25">
        <f t="shared" si="14"/>
        <v>0</v>
      </c>
      <c r="CV14" s="25">
        <f t="shared" si="14"/>
        <v>0</v>
      </c>
      <c r="CW14" s="25">
        <f t="shared" si="15"/>
        <v>0</v>
      </c>
      <c r="CX14" s="25">
        <f t="shared" si="15"/>
        <v>0</v>
      </c>
      <c r="CY14" s="25">
        <f t="shared" si="15"/>
        <v>0</v>
      </c>
      <c r="CZ14" s="25">
        <f t="shared" si="16"/>
        <v>0</v>
      </c>
      <c r="DA14" s="25">
        <f t="shared" si="16"/>
        <v>0</v>
      </c>
      <c r="DB14" s="25">
        <f t="shared" si="16"/>
        <v>0</v>
      </c>
      <c r="DC14" s="25">
        <f t="shared" si="17"/>
        <v>0</v>
      </c>
      <c r="DD14" s="25">
        <f t="shared" si="17"/>
        <v>0</v>
      </c>
      <c r="DE14" s="25">
        <f t="shared" si="17"/>
        <v>0</v>
      </c>
      <c r="DF14" s="25"/>
      <c r="DG14" s="25">
        <f t="shared" si="18"/>
        <v>0</v>
      </c>
      <c r="DH14" s="25">
        <f t="shared" si="18"/>
        <v>0</v>
      </c>
      <c r="DI14" s="25">
        <f t="shared" si="18"/>
        <v>0</v>
      </c>
      <c r="DK14" s="31">
        <f t="shared" si="19"/>
        <v>65000000</v>
      </c>
      <c r="DL14" s="31">
        <f t="shared" si="20"/>
        <v>65000000</v>
      </c>
      <c r="DM14" s="31">
        <f t="shared" si="21"/>
        <v>65000000</v>
      </c>
    </row>
    <row r="15" spans="1:117" ht="37.5" customHeight="1" x14ac:dyDescent="0.25">
      <c r="A15" s="32"/>
      <c r="B15" s="221"/>
      <c r="C15" s="21" t="s">
        <v>72</v>
      </c>
      <c r="D15" s="22" t="s">
        <v>73</v>
      </c>
      <c r="E15" s="23">
        <v>510</v>
      </c>
      <c r="F15" s="24" t="s">
        <v>43</v>
      </c>
      <c r="G15" s="25">
        <f t="shared" si="0"/>
        <v>32000000</v>
      </c>
      <c r="H15" s="25"/>
      <c r="I15" s="25"/>
      <c r="J15" s="25"/>
      <c r="K15" s="25">
        <v>1568554</v>
      </c>
      <c r="L15" s="25"/>
      <c r="M15" s="25"/>
      <c r="N15" s="25"/>
      <c r="O15" s="25"/>
      <c r="P15" s="25"/>
      <c r="Q15" s="25"/>
      <c r="R15" s="25"/>
      <c r="S15" s="25">
        <v>30431446</v>
      </c>
      <c r="T15" s="25"/>
      <c r="U15" s="25"/>
      <c r="V15" s="25"/>
      <c r="W15" s="25"/>
      <c r="X15" s="25"/>
      <c r="Y15" s="25"/>
      <c r="Z15" s="25"/>
      <c r="AB15" s="27">
        <f t="shared" si="1"/>
        <v>0.76973915625</v>
      </c>
      <c r="AC15" s="25">
        <f t="shared" si="2"/>
        <v>24631653</v>
      </c>
      <c r="AD15" s="25"/>
      <c r="AE15" s="25"/>
      <c r="AF15" s="25"/>
      <c r="AG15" s="25"/>
      <c r="AH15" s="25">
        <f>+'[7]MAYO 2016'!$O$1393</f>
        <v>1550000</v>
      </c>
      <c r="AI15" s="25"/>
      <c r="AJ15" s="25"/>
      <c r="AK15" s="25"/>
      <c r="AL15" s="25"/>
      <c r="AM15" s="25"/>
      <c r="AN15" s="25"/>
      <c r="AO15" s="25"/>
      <c r="AP15" s="25">
        <f>+'[1]JULIO 2016'!$W$1776</f>
        <v>23081653</v>
      </c>
      <c r="AQ15" s="25"/>
      <c r="AR15" s="25"/>
      <c r="AS15" s="25"/>
      <c r="AT15" s="25"/>
      <c r="AU15" s="25"/>
      <c r="AV15" s="25"/>
      <c r="AW15" s="25"/>
      <c r="AX15" s="27">
        <f t="shared" si="3"/>
        <v>0.23026084375</v>
      </c>
      <c r="AY15" s="25">
        <f t="shared" si="4"/>
        <v>7368347</v>
      </c>
      <c r="AZ15" s="25">
        <f t="shared" si="22"/>
        <v>0</v>
      </c>
      <c r="BA15" s="25">
        <f t="shared" si="6"/>
        <v>0</v>
      </c>
      <c r="BB15" s="25">
        <f t="shared" si="6"/>
        <v>0</v>
      </c>
      <c r="BC15" s="25">
        <f t="shared" si="7"/>
        <v>18554</v>
      </c>
      <c r="BD15" s="25">
        <f t="shared" si="7"/>
        <v>0</v>
      </c>
      <c r="BE15" s="25">
        <f t="shared" si="7"/>
        <v>0</v>
      </c>
      <c r="BF15" s="25">
        <f t="shared" si="7"/>
        <v>0</v>
      </c>
      <c r="BG15" s="25">
        <f t="shared" si="7"/>
        <v>0</v>
      </c>
      <c r="BH15" s="25">
        <f t="shared" si="7"/>
        <v>0</v>
      </c>
      <c r="BI15" s="25">
        <f t="shared" si="7"/>
        <v>0</v>
      </c>
      <c r="BJ15" s="25">
        <f t="shared" si="7"/>
        <v>0</v>
      </c>
      <c r="BK15" s="25">
        <f t="shared" si="7"/>
        <v>7349793</v>
      </c>
      <c r="BL15" s="25">
        <f t="shared" si="7"/>
        <v>0</v>
      </c>
      <c r="BM15" s="25">
        <f t="shared" si="7"/>
        <v>0</v>
      </c>
      <c r="BN15" s="25">
        <f t="shared" si="7"/>
        <v>0</v>
      </c>
      <c r="BO15" s="25"/>
      <c r="BP15" s="25"/>
      <c r="BQ15" s="25">
        <f t="shared" si="8"/>
        <v>0</v>
      </c>
      <c r="BR15" s="25">
        <f t="shared" si="9"/>
        <v>0</v>
      </c>
      <c r="BS15" s="27">
        <f t="shared" si="10"/>
        <v>0.76941003124999996</v>
      </c>
      <c r="BT15" s="25">
        <f t="shared" si="11"/>
        <v>24621121</v>
      </c>
      <c r="BU15" s="25"/>
      <c r="BV15" s="25"/>
      <c r="BW15" s="25"/>
      <c r="BX15" s="25"/>
      <c r="BY15" s="25">
        <f>+'[7]MAYO 2016'!$O$1397</f>
        <v>1550000</v>
      </c>
      <c r="BZ15" s="25"/>
      <c r="CA15" s="25"/>
      <c r="CB15" s="25"/>
      <c r="CC15" s="25"/>
      <c r="CD15" s="25"/>
      <c r="CE15" s="25"/>
      <c r="CF15" s="25"/>
      <c r="CG15" s="25">
        <f>+'[1]JULIO 2016'!$H$1774-BY15</f>
        <v>23071121</v>
      </c>
      <c r="CH15" s="25"/>
      <c r="CI15" s="25"/>
      <c r="CJ15" s="25"/>
      <c r="CK15" s="25"/>
      <c r="CL15" s="25"/>
      <c r="CM15" s="25"/>
      <c r="CN15" s="25"/>
      <c r="CO15" s="27">
        <f t="shared" si="12"/>
        <v>0.23058996875000004</v>
      </c>
      <c r="CP15" s="25">
        <f t="shared" si="13"/>
        <v>7378879</v>
      </c>
      <c r="CQ15" s="25">
        <f t="shared" si="14"/>
        <v>0</v>
      </c>
      <c r="CR15" s="25">
        <f t="shared" si="14"/>
        <v>0</v>
      </c>
      <c r="CS15" s="25">
        <f t="shared" si="14"/>
        <v>0</v>
      </c>
      <c r="CT15" s="25">
        <f t="shared" si="14"/>
        <v>18554</v>
      </c>
      <c r="CU15" s="25">
        <f t="shared" si="14"/>
        <v>0</v>
      </c>
      <c r="CV15" s="25">
        <f t="shared" si="14"/>
        <v>0</v>
      </c>
      <c r="CW15" s="25">
        <f t="shared" si="15"/>
        <v>0</v>
      </c>
      <c r="CX15" s="25">
        <f t="shared" si="15"/>
        <v>0</v>
      </c>
      <c r="CY15" s="25">
        <f t="shared" si="15"/>
        <v>0</v>
      </c>
      <c r="CZ15" s="25">
        <f t="shared" si="16"/>
        <v>0</v>
      </c>
      <c r="DA15" s="25">
        <f t="shared" si="16"/>
        <v>0</v>
      </c>
      <c r="DB15" s="25">
        <f t="shared" si="16"/>
        <v>7360325</v>
      </c>
      <c r="DC15" s="25">
        <f t="shared" si="17"/>
        <v>0</v>
      </c>
      <c r="DD15" s="25">
        <f t="shared" si="17"/>
        <v>0</v>
      </c>
      <c r="DE15" s="25">
        <f t="shared" si="17"/>
        <v>0</v>
      </c>
      <c r="DF15" s="25"/>
      <c r="DG15" s="25">
        <f t="shared" si="18"/>
        <v>0</v>
      </c>
      <c r="DH15" s="25">
        <f t="shared" si="18"/>
        <v>0</v>
      </c>
      <c r="DI15" s="25">
        <f t="shared" si="18"/>
        <v>0</v>
      </c>
      <c r="DK15" s="31">
        <f t="shared" si="19"/>
        <v>32000000</v>
      </c>
      <c r="DL15" s="31">
        <f t="shared" si="20"/>
        <v>32000000</v>
      </c>
      <c r="DM15" s="31">
        <f t="shared" si="21"/>
        <v>32000000</v>
      </c>
    </row>
    <row r="16" spans="1:117" ht="24.75" customHeight="1" x14ac:dyDescent="0.25">
      <c r="A16" s="32"/>
      <c r="B16" s="209"/>
      <c r="C16" s="21" t="s">
        <v>74</v>
      </c>
      <c r="D16" s="22" t="s">
        <v>75</v>
      </c>
      <c r="E16" s="23">
        <v>510</v>
      </c>
      <c r="F16" s="24" t="s">
        <v>76</v>
      </c>
      <c r="G16" s="25">
        <f t="shared" si="0"/>
        <v>0</v>
      </c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>
        <f>4000000-4000000</f>
        <v>0</v>
      </c>
      <c r="AB16" s="27" t="e">
        <f t="shared" si="1"/>
        <v>#DIV/0!</v>
      </c>
      <c r="AC16" s="25">
        <f t="shared" si="2"/>
        <v>0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7" t="e">
        <f t="shared" si="3"/>
        <v>#DIV/0!</v>
      </c>
      <c r="AY16" s="25">
        <f t="shared" si="4"/>
        <v>0</v>
      </c>
      <c r="AZ16" s="25">
        <f t="shared" si="22"/>
        <v>0</v>
      </c>
      <c r="BA16" s="25">
        <f t="shared" si="6"/>
        <v>0</v>
      </c>
      <c r="BB16" s="25">
        <f t="shared" si="6"/>
        <v>0</v>
      </c>
      <c r="BC16" s="25">
        <f t="shared" si="7"/>
        <v>0</v>
      </c>
      <c r="BD16" s="25">
        <f t="shared" si="7"/>
        <v>0</v>
      </c>
      <c r="BE16" s="25">
        <f t="shared" si="7"/>
        <v>0</v>
      </c>
      <c r="BF16" s="25">
        <f t="shared" si="7"/>
        <v>0</v>
      </c>
      <c r="BG16" s="25">
        <f t="shared" si="7"/>
        <v>0</v>
      </c>
      <c r="BH16" s="25">
        <f t="shared" si="7"/>
        <v>0</v>
      </c>
      <c r="BI16" s="25">
        <f t="shared" si="7"/>
        <v>0</v>
      </c>
      <c r="BJ16" s="25">
        <f t="shared" si="7"/>
        <v>0</v>
      </c>
      <c r="BK16" s="25">
        <f t="shared" si="7"/>
        <v>0</v>
      </c>
      <c r="BL16" s="25">
        <f t="shared" si="7"/>
        <v>0</v>
      </c>
      <c r="BM16" s="25">
        <f t="shared" si="7"/>
        <v>0</v>
      </c>
      <c r="BN16" s="25">
        <f t="shared" si="7"/>
        <v>0</v>
      </c>
      <c r="BO16" s="25"/>
      <c r="BP16" s="25"/>
      <c r="BQ16" s="25">
        <f t="shared" si="8"/>
        <v>0</v>
      </c>
      <c r="BR16" s="25">
        <f t="shared" si="9"/>
        <v>0</v>
      </c>
      <c r="BS16" s="27" t="e">
        <f t="shared" si="10"/>
        <v>#DIV/0!</v>
      </c>
      <c r="BT16" s="25">
        <f t="shared" si="11"/>
        <v>0</v>
      </c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7" t="e">
        <f t="shared" si="12"/>
        <v>#DIV/0!</v>
      </c>
      <c r="CP16" s="25">
        <f t="shared" si="13"/>
        <v>0</v>
      </c>
      <c r="CQ16" s="25">
        <f t="shared" si="14"/>
        <v>0</v>
      </c>
      <c r="CR16" s="25">
        <f t="shared" si="14"/>
        <v>0</v>
      </c>
      <c r="CS16" s="25">
        <f t="shared" si="14"/>
        <v>0</v>
      </c>
      <c r="CT16" s="25">
        <f t="shared" si="14"/>
        <v>0</v>
      </c>
      <c r="CU16" s="25">
        <f t="shared" si="14"/>
        <v>0</v>
      </c>
      <c r="CV16" s="25">
        <f t="shared" si="14"/>
        <v>0</v>
      </c>
      <c r="CW16" s="25">
        <f t="shared" si="15"/>
        <v>0</v>
      </c>
      <c r="CX16" s="25">
        <f t="shared" si="15"/>
        <v>0</v>
      </c>
      <c r="CY16" s="25">
        <f t="shared" si="15"/>
        <v>0</v>
      </c>
      <c r="CZ16" s="25">
        <f t="shared" si="16"/>
        <v>0</v>
      </c>
      <c r="DA16" s="25">
        <f t="shared" si="16"/>
        <v>0</v>
      </c>
      <c r="DB16" s="25">
        <f t="shared" si="16"/>
        <v>0</v>
      </c>
      <c r="DC16" s="25">
        <f t="shared" si="17"/>
        <v>0</v>
      </c>
      <c r="DD16" s="25">
        <f t="shared" si="17"/>
        <v>0</v>
      </c>
      <c r="DE16" s="25">
        <f t="shared" si="17"/>
        <v>0</v>
      </c>
      <c r="DF16" s="25"/>
      <c r="DG16" s="25">
        <f t="shared" si="18"/>
        <v>0</v>
      </c>
      <c r="DH16" s="25">
        <f t="shared" si="18"/>
        <v>0</v>
      </c>
      <c r="DI16" s="25">
        <f t="shared" si="18"/>
        <v>0</v>
      </c>
      <c r="DK16" s="31">
        <f t="shared" si="19"/>
        <v>0</v>
      </c>
      <c r="DL16" s="31">
        <f t="shared" si="20"/>
        <v>0</v>
      </c>
      <c r="DM16" s="31">
        <f t="shared" si="21"/>
        <v>0</v>
      </c>
    </row>
    <row r="17" spans="1:118" ht="21.75" customHeight="1" x14ac:dyDescent="0.25">
      <c r="A17" s="32"/>
      <c r="B17" s="38" t="s">
        <v>77</v>
      </c>
      <c r="C17" s="21" t="s">
        <v>78</v>
      </c>
      <c r="D17" s="22" t="s">
        <v>79</v>
      </c>
      <c r="E17" s="23">
        <v>510</v>
      </c>
      <c r="F17" s="24" t="s">
        <v>43</v>
      </c>
      <c r="G17" s="25">
        <f t="shared" si="0"/>
        <v>30800000</v>
      </c>
      <c r="H17" s="25"/>
      <c r="I17" s="25"/>
      <c r="J17" s="25"/>
      <c r="K17" s="25">
        <f>30800000</f>
        <v>30800000</v>
      </c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B17" s="27">
        <f t="shared" si="1"/>
        <v>1</v>
      </c>
      <c r="AC17" s="25">
        <f t="shared" si="2"/>
        <v>30800000</v>
      </c>
      <c r="AD17" s="25"/>
      <c r="AE17" s="25"/>
      <c r="AF17" s="25"/>
      <c r="AG17" s="25"/>
      <c r="AH17" s="25">
        <f>+'[6]JUNIO 2016'!$O$1629</f>
        <v>30800000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7">
        <f t="shared" si="3"/>
        <v>0</v>
      </c>
      <c r="AY17" s="25">
        <f t="shared" si="4"/>
        <v>0</v>
      </c>
      <c r="AZ17" s="25">
        <f>+H17</f>
        <v>0</v>
      </c>
      <c r="BA17" s="25">
        <f>+I17</f>
        <v>0</v>
      </c>
      <c r="BB17" s="25">
        <f>+J17</f>
        <v>0</v>
      </c>
      <c r="BC17" s="25">
        <f>+K17-AH17</f>
        <v>0</v>
      </c>
      <c r="BD17" s="25">
        <f t="shared" ref="BD17:BN17" si="23">+L17</f>
        <v>0</v>
      </c>
      <c r="BE17" s="25">
        <f t="shared" si="23"/>
        <v>0</v>
      </c>
      <c r="BF17" s="25">
        <f t="shared" si="23"/>
        <v>0</v>
      </c>
      <c r="BG17" s="25">
        <f t="shared" si="23"/>
        <v>0</v>
      </c>
      <c r="BH17" s="25">
        <f t="shared" si="23"/>
        <v>0</v>
      </c>
      <c r="BI17" s="25">
        <f t="shared" si="23"/>
        <v>0</v>
      </c>
      <c r="BJ17" s="25">
        <f t="shared" si="23"/>
        <v>0</v>
      </c>
      <c r="BK17" s="25">
        <f t="shared" si="23"/>
        <v>0</v>
      </c>
      <c r="BL17" s="25">
        <f t="shared" si="23"/>
        <v>0</v>
      </c>
      <c r="BM17" s="25">
        <f t="shared" si="23"/>
        <v>0</v>
      </c>
      <c r="BN17" s="25">
        <f t="shared" si="23"/>
        <v>0</v>
      </c>
      <c r="BO17" s="25"/>
      <c r="BP17" s="25">
        <f>+X17</f>
        <v>0</v>
      </c>
      <c r="BQ17" s="25">
        <f>+Y17</f>
        <v>0</v>
      </c>
      <c r="BR17" s="25">
        <f>+Z17</f>
        <v>0</v>
      </c>
      <c r="BS17" s="27">
        <f t="shared" si="10"/>
        <v>0.6428571428571429</v>
      </c>
      <c r="BT17" s="25">
        <f t="shared" si="11"/>
        <v>19800000</v>
      </c>
      <c r="BU17" s="25"/>
      <c r="BV17" s="25"/>
      <c r="BW17" s="25"/>
      <c r="BX17" s="25"/>
      <c r="BY17" s="25">
        <f>+'[1]JULIO 2016'!$H$1796</f>
        <v>19800000</v>
      </c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7">
        <f t="shared" si="12"/>
        <v>0.3571428571428571</v>
      </c>
      <c r="CP17" s="25">
        <f t="shared" si="13"/>
        <v>11000000</v>
      </c>
      <c r="CQ17" s="25">
        <f t="shared" si="14"/>
        <v>0</v>
      </c>
      <c r="CR17" s="25">
        <f t="shared" si="14"/>
        <v>0</v>
      </c>
      <c r="CS17" s="25">
        <f t="shared" si="14"/>
        <v>0</v>
      </c>
      <c r="CT17" s="25">
        <f t="shared" si="14"/>
        <v>11000000</v>
      </c>
      <c r="CU17" s="25">
        <f t="shared" si="14"/>
        <v>0</v>
      </c>
      <c r="CV17" s="25">
        <f t="shared" si="14"/>
        <v>0</v>
      </c>
      <c r="CW17" s="25">
        <f>N17-CB17</f>
        <v>0</v>
      </c>
      <c r="CX17" s="25">
        <f>O17-CC17</f>
        <v>0</v>
      </c>
      <c r="CY17" s="25">
        <f>P17-CD17</f>
        <v>0</v>
      </c>
      <c r="CZ17" s="25">
        <f t="shared" si="16"/>
        <v>0</v>
      </c>
      <c r="DA17" s="25">
        <f t="shared" si="16"/>
        <v>0</v>
      </c>
      <c r="DB17" s="25">
        <f t="shared" si="16"/>
        <v>0</v>
      </c>
      <c r="DC17" s="25">
        <f>T17-CH17</f>
        <v>0</v>
      </c>
      <c r="DD17" s="25">
        <f>U17-CI17</f>
        <v>0</v>
      </c>
      <c r="DE17" s="25">
        <f>V17-CJ17</f>
        <v>0</v>
      </c>
      <c r="DF17" s="25"/>
      <c r="DG17" s="25">
        <f>X17-CL17</f>
        <v>0</v>
      </c>
      <c r="DH17" s="25">
        <f>Y17-CM17</f>
        <v>0</v>
      </c>
      <c r="DI17" s="25">
        <f>Z17-CN17</f>
        <v>0</v>
      </c>
      <c r="DK17" s="31">
        <f t="shared" si="19"/>
        <v>30800000</v>
      </c>
      <c r="DL17" s="31">
        <f t="shared" si="20"/>
        <v>30800000</v>
      </c>
      <c r="DM17" s="31">
        <f t="shared" si="21"/>
        <v>30800000</v>
      </c>
    </row>
    <row r="18" spans="1:118" ht="30.75" customHeight="1" x14ac:dyDescent="0.25">
      <c r="A18" s="32"/>
      <c r="B18" s="208" t="s">
        <v>80</v>
      </c>
      <c r="C18" s="21" t="s">
        <v>81</v>
      </c>
      <c r="D18" s="22" t="s">
        <v>82</v>
      </c>
      <c r="E18" s="23">
        <v>510</v>
      </c>
      <c r="F18" s="24" t="s">
        <v>43</v>
      </c>
      <c r="G18" s="25">
        <f t="shared" si="0"/>
        <v>17000000</v>
      </c>
      <c r="H18" s="25"/>
      <c r="I18" s="25"/>
      <c r="J18" s="25"/>
      <c r="K18" s="25">
        <v>17000000</v>
      </c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B18" s="27">
        <f t="shared" si="1"/>
        <v>0.53276688235294123</v>
      </c>
      <c r="AC18" s="25">
        <f t="shared" si="2"/>
        <v>9057037</v>
      </c>
      <c r="AD18" s="25"/>
      <c r="AE18" s="25"/>
      <c r="AF18" s="25"/>
      <c r="AG18" s="25"/>
      <c r="AH18" s="25">
        <f>+'[1]JULIO 2016'!$O$1808</f>
        <v>9057037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7">
        <f t="shared" si="3"/>
        <v>0.46723311764705877</v>
      </c>
      <c r="AY18" s="25">
        <f t="shared" si="4"/>
        <v>7942963</v>
      </c>
      <c r="AZ18" s="25">
        <f t="shared" ref="AZ18:BB19" si="24">H18-AE18</f>
        <v>0</v>
      </c>
      <c r="BA18" s="25">
        <f t="shared" si="24"/>
        <v>0</v>
      </c>
      <c r="BB18" s="25">
        <f t="shared" si="24"/>
        <v>0</v>
      </c>
      <c r="BC18" s="25">
        <f>+K18-AH18</f>
        <v>7942963</v>
      </c>
      <c r="BD18" s="25">
        <f t="shared" ref="BD18:BN19" si="25">+L18-AI18</f>
        <v>0</v>
      </c>
      <c r="BE18" s="25">
        <f t="shared" si="25"/>
        <v>0</v>
      </c>
      <c r="BF18" s="25">
        <f t="shared" si="25"/>
        <v>0</v>
      </c>
      <c r="BG18" s="25">
        <f t="shared" si="25"/>
        <v>0</v>
      </c>
      <c r="BH18" s="25">
        <f t="shared" si="25"/>
        <v>0</v>
      </c>
      <c r="BI18" s="25">
        <f t="shared" si="25"/>
        <v>0</v>
      </c>
      <c r="BJ18" s="25">
        <f t="shared" si="25"/>
        <v>0</v>
      </c>
      <c r="BK18" s="25">
        <f t="shared" si="25"/>
        <v>0</v>
      </c>
      <c r="BL18" s="25">
        <f t="shared" si="25"/>
        <v>0</v>
      </c>
      <c r="BM18" s="25">
        <f t="shared" si="25"/>
        <v>0</v>
      </c>
      <c r="BN18" s="25">
        <f t="shared" si="25"/>
        <v>0</v>
      </c>
      <c r="BO18" s="25"/>
      <c r="BP18" s="25"/>
      <c r="BQ18" s="25">
        <f>Y18-AV18</f>
        <v>0</v>
      </c>
      <c r="BR18" s="25">
        <f>+Z18-AW18</f>
        <v>0</v>
      </c>
      <c r="BS18" s="27">
        <f t="shared" si="10"/>
        <v>0.53276688235294123</v>
      </c>
      <c r="BT18" s="25">
        <f t="shared" si="11"/>
        <v>9057037</v>
      </c>
      <c r="BU18" s="25"/>
      <c r="BV18" s="25"/>
      <c r="BW18" s="25"/>
      <c r="BX18" s="25"/>
      <c r="BY18" s="25">
        <f>+'[1]JULIO 2016'!$H$1806</f>
        <v>9057037</v>
      </c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7">
        <f t="shared" si="12"/>
        <v>0.46723311764705877</v>
      </c>
      <c r="CP18" s="25">
        <f t="shared" si="13"/>
        <v>7942963</v>
      </c>
      <c r="CQ18" s="25">
        <f t="shared" si="14"/>
        <v>0</v>
      </c>
      <c r="CR18" s="25">
        <f t="shared" si="14"/>
        <v>0</v>
      </c>
      <c r="CS18" s="25">
        <f t="shared" si="14"/>
        <v>0</v>
      </c>
      <c r="CT18" s="25">
        <f t="shared" si="14"/>
        <v>7942963</v>
      </c>
      <c r="CU18" s="25">
        <f t="shared" si="14"/>
        <v>0</v>
      </c>
      <c r="CV18" s="25">
        <f t="shared" si="14"/>
        <v>0</v>
      </c>
      <c r="CW18" s="25">
        <f t="shared" ref="CW18:CY19" si="26">+N18-CB18</f>
        <v>0</v>
      </c>
      <c r="CX18" s="25">
        <f t="shared" si="26"/>
        <v>0</v>
      </c>
      <c r="CY18" s="25">
        <f t="shared" si="26"/>
        <v>0</v>
      </c>
      <c r="CZ18" s="25">
        <f t="shared" si="16"/>
        <v>0</v>
      </c>
      <c r="DA18" s="25">
        <f t="shared" si="16"/>
        <v>0</v>
      </c>
      <c r="DB18" s="25">
        <f t="shared" si="16"/>
        <v>0</v>
      </c>
      <c r="DC18" s="25">
        <f t="shared" ref="DC18:DE19" si="27">+T18-CH18</f>
        <v>0</v>
      </c>
      <c r="DD18" s="25">
        <f t="shared" si="27"/>
        <v>0</v>
      </c>
      <c r="DE18" s="25">
        <f t="shared" si="27"/>
        <v>0</v>
      </c>
      <c r="DF18" s="25"/>
      <c r="DG18" s="25">
        <f t="shared" ref="DG18:DI19" si="28">+X18-CL18</f>
        <v>0</v>
      </c>
      <c r="DH18" s="25">
        <f t="shared" si="28"/>
        <v>0</v>
      </c>
      <c r="DI18" s="25">
        <f t="shared" si="28"/>
        <v>0</v>
      </c>
      <c r="DK18" s="31">
        <f t="shared" si="19"/>
        <v>17000000</v>
      </c>
      <c r="DL18" s="31">
        <f t="shared" si="20"/>
        <v>17000000</v>
      </c>
      <c r="DM18" s="31">
        <f t="shared" si="21"/>
        <v>17000000</v>
      </c>
    </row>
    <row r="19" spans="1:118" ht="28.5" customHeight="1" x14ac:dyDescent="0.25">
      <c r="A19" s="39"/>
      <c r="B19" s="209"/>
      <c r="C19" s="21" t="s">
        <v>83</v>
      </c>
      <c r="D19" s="22" t="s">
        <v>84</v>
      </c>
      <c r="E19" s="23">
        <v>510</v>
      </c>
      <c r="F19" s="24" t="s">
        <v>85</v>
      </c>
      <c r="G19" s="25">
        <f t="shared" si="0"/>
        <v>61000000</v>
      </c>
      <c r="H19" s="25"/>
      <c r="I19" s="25"/>
      <c r="J19" s="25"/>
      <c r="K19" s="25">
        <v>40000000</v>
      </c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>
        <v>21000000</v>
      </c>
      <c r="AB19" s="27">
        <f t="shared" si="1"/>
        <v>0.62564786885245904</v>
      </c>
      <c r="AC19" s="25">
        <f t="shared" si="2"/>
        <v>38164520</v>
      </c>
      <c r="AD19" s="25"/>
      <c r="AE19" s="25"/>
      <c r="AF19" s="25"/>
      <c r="AG19" s="25"/>
      <c r="AH19" s="25">
        <f>+'[3]ABRIL 2016'!$O$1238</f>
        <v>38164520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7">
        <f t="shared" si="3"/>
        <v>0.37435213114754096</v>
      </c>
      <c r="AY19" s="25">
        <f t="shared" si="4"/>
        <v>22835480</v>
      </c>
      <c r="AZ19" s="25">
        <f t="shared" si="24"/>
        <v>0</v>
      </c>
      <c r="BA19" s="25">
        <f t="shared" si="24"/>
        <v>0</v>
      </c>
      <c r="BB19" s="25">
        <f t="shared" si="24"/>
        <v>0</v>
      </c>
      <c r="BC19" s="25">
        <f>+K19-AH19</f>
        <v>1835480</v>
      </c>
      <c r="BD19" s="25">
        <f t="shared" si="25"/>
        <v>0</v>
      </c>
      <c r="BE19" s="25">
        <f t="shared" si="25"/>
        <v>0</v>
      </c>
      <c r="BF19" s="25">
        <f t="shared" si="25"/>
        <v>0</v>
      </c>
      <c r="BG19" s="25">
        <f t="shared" si="25"/>
        <v>0</v>
      </c>
      <c r="BH19" s="25">
        <f t="shared" si="25"/>
        <v>0</v>
      </c>
      <c r="BI19" s="25">
        <f t="shared" si="25"/>
        <v>0</v>
      </c>
      <c r="BJ19" s="25">
        <f t="shared" si="25"/>
        <v>0</v>
      </c>
      <c r="BK19" s="25">
        <f t="shared" si="25"/>
        <v>0</v>
      </c>
      <c r="BL19" s="25">
        <f t="shared" si="25"/>
        <v>0</v>
      </c>
      <c r="BM19" s="25">
        <f t="shared" si="25"/>
        <v>0</v>
      </c>
      <c r="BN19" s="25">
        <f t="shared" si="25"/>
        <v>0</v>
      </c>
      <c r="BO19" s="25"/>
      <c r="BP19" s="25"/>
      <c r="BQ19" s="25">
        <f>Y19-AV19</f>
        <v>0</v>
      </c>
      <c r="BR19" s="25">
        <f>+Z19-AW19</f>
        <v>21000000</v>
      </c>
      <c r="BS19" s="27">
        <f t="shared" si="10"/>
        <v>0.60925432786885247</v>
      </c>
      <c r="BT19" s="25">
        <f t="shared" si="11"/>
        <v>37164514</v>
      </c>
      <c r="BU19" s="25"/>
      <c r="BV19" s="25"/>
      <c r="BW19" s="25"/>
      <c r="BX19" s="25"/>
      <c r="BY19" s="25">
        <f>+'[7]MAYO 2016'!$H$1417</f>
        <v>37164514</v>
      </c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7">
        <f t="shared" si="12"/>
        <v>0.39074567213114753</v>
      </c>
      <c r="CP19" s="25">
        <f t="shared" si="13"/>
        <v>23835486</v>
      </c>
      <c r="CQ19" s="25">
        <f t="shared" si="14"/>
        <v>0</v>
      </c>
      <c r="CR19" s="25">
        <f t="shared" si="14"/>
        <v>0</v>
      </c>
      <c r="CS19" s="25">
        <f t="shared" si="14"/>
        <v>0</v>
      </c>
      <c r="CT19" s="25">
        <f t="shared" si="14"/>
        <v>2835486</v>
      </c>
      <c r="CU19" s="25">
        <f t="shared" si="14"/>
        <v>0</v>
      </c>
      <c r="CV19" s="25">
        <f t="shared" si="14"/>
        <v>0</v>
      </c>
      <c r="CW19" s="25">
        <f t="shared" si="26"/>
        <v>0</v>
      </c>
      <c r="CX19" s="25">
        <f t="shared" si="26"/>
        <v>0</v>
      </c>
      <c r="CY19" s="25">
        <f t="shared" si="26"/>
        <v>0</v>
      </c>
      <c r="CZ19" s="25">
        <f t="shared" si="16"/>
        <v>0</v>
      </c>
      <c r="DA19" s="25">
        <f t="shared" si="16"/>
        <v>0</v>
      </c>
      <c r="DB19" s="25">
        <f t="shared" si="16"/>
        <v>0</v>
      </c>
      <c r="DC19" s="25">
        <f t="shared" si="27"/>
        <v>0</v>
      </c>
      <c r="DD19" s="25">
        <f t="shared" si="27"/>
        <v>0</v>
      </c>
      <c r="DE19" s="25">
        <f t="shared" si="27"/>
        <v>0</v>
      </c>
      <c r="DF19" s="25"/>
      <c r="DG19" s="25">
        <f t="shared" si="28"/>
        <v>0</v>
      </c>
      <c r="DH19" s="25">
        <f t="shared" si="28"/>
        <v>0</v>
      </c>
      <c r="DI19" s="25">
        <f t="shared" si="28"/>
        <v>21000000</v>
      </c>
      <c r="DK19" s="31">
        <f t="shared" si="19"/>
        <v>61000000</v>
      </c>
      <c r="DL19" s="31">
        <f t="shared" si="20"/>
        <v>61000000</v>
      </c>
      <c r="DM19" s="31">
        <f t="shared" si="21"/>
        <v>61000000</v>
      </c>
    </row>
    <row r="20" spans="1:118" s="48" customFormat="1" ht="17.25" customHeight="1" thickBot="1" x14ac:dyDescent="0.3">
      <c r="A20" s="40"/>
      <c r="B20" s="228" t="s">
        <v>86</v>
      </c>
      <c r="C20" s="229"/>
      <c r="D20" s="229"/>
      <c r="E20" s="230"/>
      <c r="F20" s="41"/>
      <c r="G20" s="42">
        <f t="shared" ref="G20:V20" si="29">SUM(G4:G19)</f>
        <v>1391680977</v>
      </c>
      <c r="H20" s="42">
        <f t="shared" si="29"/>
        <v>0</v>
      </c>
      <c r="I20" s="42">
        <f t="shared" si="29"/>
        <v>450000000</v>
      </c>
      <c r="J20" s="42">
        <f t="shared" si="29"/>
        <v>0</v>
      </c>
      <c r="K20" s="42">
        <f t="shared" si="29"/>
        <v>749568554</v>
      </c>
      <c r="L20" s="42">
        <f t="shared" si="29"/>
        <v>14004396</v>
      </c>
      <c r="M20" s="42">
        <f t="shared" si="29"/>
        <v>0</v>
      </c>
      <c r="N20" s="42">
        <f t="shared" si="29"/>
        <v>0</v>
      </c>
      <c r="O20" s="42">
        <f t="shared" si="29"/>
        <v>0</v>
      </c>
      <c r="P20" s="42">
        <f t="shared" si="29"/>
        <v>0</v>
      </c>
      <c r="Q20" s="42">
        <f t="shared" si="29"/>
        <v>0</v>
      </c>
      <c r="R20" s="42">
        <f t="shared" si="29"/>
        <v>0</v>
      </c>
      <c r="S20" s="42">
        <f t="shared" si="29"/>
        <v>30431446</v>
      </c>
      <c r="T20" s="42">
        <f t="shared" si="29"/>
        <v>1796640</v>
      </c>
      <c r="U20" s="42">
        <f t="shared" si="29"/>
        <v>0</v>
      </c>
      <c r="V20" s="42">
        <f t="shared" si="29"/>
        <v>0</v>
      </c>
      <c r="W20" s="42"/>
      <c r="X20" s="42">
        <f>SUM(X4:X19)</f>
        <v>0</v>
      </c>
      <c r="Y20" s="42">
        <f>SUM(Y4:Y19)</f>
        <v>0</v>
      </c>
      <c r="Z20" s="42">
        <f>SUM(Z4:Z19)</f>
        <v>145879941</v>
      </c>
      <c r="AA20" s="43"/>
      <c r="AB20" s="44">
        <f t="shared" si="1"/>
        <v>0.59436305638314402</v>
      </c>
      <c r="AC20" s="45">
        <f>SUM(AC4:AC19)</f>
        <v>827163759</v>
      </c>
      <c r="AD20" s="45"/>
      <c r="AE20" s="45">
        <f t="shared" ref="AE20:AW20" si="30">SUM(AE4:AE19)</f>
        <v>0</v>
      </c>
      <c r="AF20" s="45">
        <f t="shared" si="30"/>
        <v>66567438</v>
      </c>
      <c r="AG20" s="45">
        <f t="shared" si="30"/>
        <v>0</v>
      </c>
      <c r="AH20" s="45">
        <f t="shared" si="30"/>
        <v>657031994</v>
      </c>
      <c r="AI20" s="45">
        <f t="shared" si="30"/>
        <v>14004396</v>
      </c>
      <c r="AJ20" s="45">
        <f t="shared" si="30"/>
        <v>0</v>
      </c>
      <c r="AK20" s="45">
        <f t="shared" si="30"/>
        <v>0</v>
      </c>
      <c r="AL20" s="45">
        <f t="shared" si="30"/>
        <v>0</v>
      </c>
      <c r="AM20" s="45">
        <f t="shared" si="30"/>
        <v>0</v>
      </c>
      <c r="AN20" s="45">
        <f t="shared" si="30"/>
        <v>0</v>
      </c>
      <c r="AO20" s="45">
        <f t="shared" si="30"/>
        <v>0</v>
      </c>
      <c r="AP20" s="45">
        <f t="shared" si="30"/>
        <v>23081653</v>
      </c>
      <c r="AQ20" s="45">
        <f t="shared" si="30"/>
        <v>1796640</v>
      </c>
      <c r="AR20" s="45">
        <f t="shared" si="30"/>
        <v>0</v>
      </c>
      <c r="AS20" s="45">
        <f t="shared" si="30"/>
        <v>0</v>
      </c>
      <c r="AT20" s="45">
        <f t="shared" si="30"/>
        <v>0</v>
      </c>
      <c r="AU20" s="45">
        <f t="shared" si="30"/>
        <v>0</v>
      </c>
      <c r="AV20" s="45">
        <f t="shared" si="30"/>
        <v>0</v>
      </c>
      <c r="AW20" s="45">
        <f t="shared" si="30"/>
        <v>64681638</v>
      </c>
      <c r="AX20" s="46">
        <f t="shared" si="3"/>
        <v>0.40563694361685598</v>
      </c>
      <c r="AY20" s="45">
        <f t="shared" ref="AY20:BN20" si="31">SUM(AY4:AY19)</f>
        <v>564517218</v>
      </c>
      <c r="AZ20" s="45">
        <f t="shared" si="31"/>
        <v>0</v>
      </c>
      <c r="BA20" s="45">
        <f t="shared" si="31"/>
        <v>383432562</v>
      </c>
      <c r="BB20" s="45">
        <f t="shared" si="31"/>
        <v>0</v>
      </c>
      <c r="BC20" s="45">
        <f t="shared" si="31"/>
        <v>92536560</v>
      </c>
      <c r="BD20" s="45">
        <f t="shared" si="31"/>
        <v>0</v>
      </c>
      <c r="BE20" s="45">
        <f t="shared" si="31"/>
        <v>0</v>
      </c>
      <c r="BF20" s="45">
        <f t="shared" si="31"/>
        <v>0</v>
      </c>
      <c r="BG20" s="45">
        <f t="shared" si="31"/>
        <v>0</v>
      </c>
      <c r="BH20" s="45">
        <f t="shared" si="31"/>
        <v>0</v>
      </c>
      <c r="BI20" s="45">
        <f t="shared" si="31"/>
        <v>0</v>
      </c>
      <c r="BJ20" s="45">
        <f t="shared" si="31"/>
        <v>0</v>
      </c>
      <c r="BK20" s="45">
        <f t="shared" si="31"/>
        <v>7349793</v>
      </c>
      <c r="BL20" s="45">
        <f t="shared" si="31"/>
        <v>0</v>
      </c>
      <c r="BM20" s="45">
        <f t="shared" si="31"/>
        <v>0</v>
      </c>
      <c r="BN20" s="45">
        <f t="shared" si="31"/>
        <v>0</v>
      </c>
      <c r="BO20" s="45"/>
      <c r="BP20" s="45">
        <f>SUM(BP4:BP19)</f>
        <v>0</v>
      </c>
      <c r="BQ20" s="45">
        <f>SUM(BQ4:BQ19)</f>
        <v>0</v>
      </c>
      <c r="BR20" s="45">
        <f>SUM(BR4:BR19)</f>
        <v>81198303</v>
      </c>
      <c r="BS20" s="46">
        <f t="shared" si="10"/>
        <v>0.4944725209102287</v>
      </c>
      <c r="BT20" s="45">
        <f t="shared" ref="BT20:CJ20" si="32">SUM(BT4:BT19)</f>
        <v>688148001</v>
      </c>
      <c r="BU20" s="45">
        <f t="shared" si="32"/>
        <v>0</v>
      </c>
      <c r="BV20" s="45">
        <f t="shared" si="32"/>
        <v>0</v>
      </c>
      <c r="BW20" s="45">
        <f t="shared" si="32"/>
        <v>67567438</v>
      </c>
      <c r="BX20" s="45">
        <f t="shared" si="32"/>
        <v>0</v>
      </c>
      <c r="BY20" s="45">
        <f t="shared" si="32"/>
        <v>524758636</v>
      </c>
      <c r="BZ20" s="45">
        <f t="shared" si="32"/>
        <v>14004396</v>
      </c>
      <c r="CA20" s="45">
        <f t="shared" si="32"/>
        <v>0</v>
      </c>
      <c r="CB20" s="45">
        <f t="shared" si="32"/>
        <v>0</v>
      </c>
      <c r="CC20" s="45">
        <f t="shared" si="32"/>
        <v>0</v>
      </c>
      <c r="CD20" s="45">
        <f t="shared" si="32"/>
        <v>0</v>
      </c>
      <c r="CE20" s="45">
        <f t="shared" si="32"/>
        <v>0</v>
      </c>
      <c r="CF20" s="45">
        <f t="shared" si="32"/>
        <v>0</v>
      </c>
      <c r="CG20" s="45">
        <f t="shared" si="32"/>
        <v>23071121</v>
      </c>
      <c r="CH20" s="45">
        <f t="shared" si="32"/>
        <v>1796640</v>
      </c>
      <c r="CI20" s="45">
        <f t="shared" si="32"/>
        <v>0</v>
      </c>
      <c r="CJ20" s="45">
        <f t="shared" si="32"/>
        <v>0</v>
      </c>
      <c r="CK20" s="45"/>
      <c r="CL20" s="45">
        <f>SUM(CL4:CL19)</f>
        <v>0</v>
      </c>
      <c r="CM20" s="45">
        <f>SUM(CM4:CM19)</f>
        <v>0</v>
      </c>
      <c r="CN20" s="45">
        <f>SUM(CN4:CN19)</f>
        <v>56949770</v>
      </c>
      <c r="CO20" s="46">
        <f t="shared" si="12"/>
        <v>0.50552747908977125</v>
      </c>
      <c r="CP20" s="45">
        <f t="shared" ref="CP20:DI20" si="33">SUM(CP4:CP19)</f>
        <v>703532976</v>
      </c>
      <c r="CQ20" s="45">
        <f t="shared" si="33"/>
        <v>0</v>
      </c>
      <c r="CR20" s="45">
        <f t="shared" si="33"/>
        <v>382432562</v>
      </c>
      <c r="CS20" s="45">
        <f t="shared" si="33"/>
        <v>0</v>
      </c>
      <c r="CT20" s="45">
        <f t="shared" si="33"/>
        <v>224809918</v>
      </c>
      <c r="CU20" s="45">
        <f t="shared" si="33"/>
        <v>0</v>
      </c>
      <c r="CV20" s="45">
        <f t="shared" si="33"/>
        <v>0</v>
      </c>
      <c r="CW20" s="45">
        <f t="shared" si="33"/>
        <v>0</v>
      </c>
      <c r="CX20" s="45">
        <f t="shared" si="33"/>
        <v>0</v>
      </c>
      <c r="CY20" s="45">
        <f t="shared" si="33"/>
        <v>0</v>
      </c>
      <c r="CZ20" s="45">
        <f t="shared" si="33"/>
        <v>0</v>
      </c>
      <c r="DA20" s="45">
        <f t="shared" si="33"/>
        <v>0</v>
      </c>
      <c r="DB20" s="45">
        <f t="shared" si="33"/>
        <v>7360325</v>
      </c>
      <c r="DC20" s="45">
        <f t="shared" si="33"/>
        <v>0</v>
      </c>
      <c r="DD20" s="45">
        <f t="shared" si="33"/>
        <v>0</v>
      </c>
      <c r="DE20" s="45">
        <f t="shared" si="33"/>
        <v>0</v>
      </c>
      <c r="DF20" s="45">
        <f t="shared" si="33"/>
        <v>0</v>
      </c>
      <c r="DG20" s="45">
        <f t="shared" si="33"/>
        <v>0</v>
      </c>
      <c r="DH20" s="45">
        <f t="shared" si="33"/>
        <v>0</v>
      </c>
      <c r="DI20" s="47">
        <f t="shared" si="33"/>
        <v>88930171</v>
      </c>
      <c r="DK20" s="31">
        <f t="shared" si="19"/>
        <v>1391680977</v>
      </c>
      <c r="DL20" s="31">
        <f t="shared" si="20"/>
        <v>1391680977</v>
      </c>
      <c r="DM20" s="31">
        <f t="shared" si="21"/>
        <v>1391680977</v>
      </c>
    </row>
    <row r="21" spans="1:118" ht="29.25" customHeight="1" thickTop="1" x14ac:dyDescent="0.25">
      <c r="A21" s="20" t="s">
        <v>87</v>
      </c>
      <c r="B21" s="231" t="s">
        <v>88</v>
      </c>
      <c r="C21" s="21" t="s">
        <v>89</v>
      </c>
      <c r="D21" s="22" t="s">
        <v>90</v>
      </c>
      <c r="E21" s="23">
        <v>410</v>
      </c>
      <c r="F21" s="49" t="s">
        <v>91</v>
      </c>
      <c r="G21" s="25">
        <f t="shared" ref="G21:G57" si="34">SUM(H21:Z21)</f>
        <v>450000000</v>
      </c>
      <c r="H21" s="50"/>
      <c r="I21" s="25">
        <v>450000000</v>
      </c>
      <c r="J21" s="51"/>
      <c r="K21" s="25"/>
      <c r="L21" s="50"/>
      <c r="M21" s="51"/>
      <c r="N21" s="51"/>
      <c r="O21" s="51"/>
      <c r="P21" s="51"/>
      <c r="Q21" s="52"/>
      <c r="R21" s="51"/>
      <c r="S21" s="51"/>
      <c r="T21" s="51"/>
      <c r="U21" s="51"/>
      <c r="V21" s="51"/>
      <c r="W21" s="51"/>
      <c r="X21" s="51"/>
      <c r="Y21" s="51"/>
      <c r="Z21" s="51"/>
      <c r="AB21" s="53">
        <f t="shared" si="1"/>
        <v>0.28551611555555556</v>
      </c>
      <c r="AC21" s="25">
        <f t="shared" ref="AC21:AC57" si="35">SUM(AD21:AW21)</f>
        <v>128482252</v>
      </c>
      <c r="AD21" s="25"/>
      <c r="AE21" s="25"/>
      <c r="AF21" s="25">
        <f>+'[6]JUNIO 2016'!$M$713</f>
        <v>128482252</v>
      </c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7">
        <f t="shared" si="3"/>
        <v>0.71448388444444444</v>
      </c>
      <c r="AY21" s="25">
        <f t="shared" ref="AY21:AY57" si="36">SUM(AZ21:BR21)</f>
        <v>321517748</v>
      </c>
      <c r="AZ21" s="25">
        <f t="shared" ref="AZ21:BN57" si="37">H21-AE21</f>
        <v>0</v>
      </c>
      <c r="BA21" s="25">
        <f t="shared" si="37"/>
        <v>321517748</v>
      </c>
      <c r="BB21" s="25">
        <f t="shared" si="37"/>
        <v>0</v>
      </c>
      <c r="BC21" s="25">
        <f t="shared" ref="BC21:BN35" si="38">+K21-AH21</f>
        <v>0</v>
      </c>
      <c r="BD21" s="25">
        <f t="shared" si="38"/>
        <v>0</v>
      </c>
      <c r="BE21" s="25">
        <f t="shared" si="38"/>
        <v>0</v>
      </c>
      <c r="BF21" s="25">
        <f t="shared" si="38"/>
        <v>0</v>
      </c>
      <c r="BG21" s="25">
        <f t="shared" si="38"/>
        <v>0</v>
      </c>
      <c r="BH21" s="25">
        <f t="shared" si="38"/>
        <v>0</v>
      </c>
      <c r="BI21" s="25">
        <f t="shared" si="38"/>
        <v>0</v>
      </c>
      <c r="BJ21" s="25">
        <f t="shared" si="38"/>
        <v>0</v>
      </c>
      <c r="BK21" s="25">
        <f t="shared" si="38"/>
        <v>0</v>
      </c>
      <c r="BL21" s="25">
        <f t="shared" si="38"/>
        <v>0</v>
      </c>
      <c r="BM21" s="25">
        <f t="shared" si="38"/>
        <v>0</v>
      </c>
      <c r="BN21" s="25">
        <f t="shared" si="38"/>
        <v>0</v>
      </c>
      <c r="BO21" s="25"/>
      <c r="BP21" s="25"/>
      <c r="BQ21" s="25"/>
      <c r="BR21" s="25">
        <f t="shared" ref="BR21:BR35" si="39">+Z21-AW21</f>
        <v>0</v>
      </c>
      <c r="BS21" s="27">
        <f t="shared" si="10"/>
        <v>0.24937963555555556</v>
      </c>
      <c r="BT21" s="25">
        <f t="shared" ref="BT21:BT57" si="40">SUM(BU21:CN21)</f>
        <v>112220836</v>
      </c>
      <c r="BU21" s="25"/>
      <c r="BV21" s="25"/>
      <c r="BW21" s="25">
        <f>+'[1]JULIO 2016'!$H$822</f>
        <v>112220836</v>
      </c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7">
        <f t="shared" si="12"/>
        <v>0.75062036444444447</v>
      </c>
      <c r="CP21" s="25">
        <f t="shared" ref="CP21:CP57" si="41">SUM(CQ21:DI21)</f>
        <v>337779164</v>
      </c>
      <c r="CQ21" s="25">
        <f t="shared" ref="CQ21:CV57" si="42">H21-BV21</f>
        <v>0</v>
      </c>
      <c r="CR21" s="25">
        <f t="shared" si="42"/>
        <v>337779164</v>
      </c>
      <c r="CS21" s="25">
        <f t="shared" si="42"/>
        <v>0</v>
      </c>
      <c r="CT21" s="25">
        <f t="shared" si="42"/>
        <v>0</v>
      </c>
      <c r="CU21" s="25">
        <f t="shared" si="42"/>
        <v>0</v>
      </c>
      <c r="CV21" s="25">
        <f t="shared" si="42"/>
        <v>0</v>
      </c>
      <c r="CW21" s="25">
        <f t="shared" ref="CW21:CY35" si="43">+N21-CB21</f>
        <v>0</v>
      </c>
      <c r="CX21" s="25">
        <f t="shared" si="43"/>
        <v>0</v>
      </c>
      <c r="CY21" s="25">
        <f t="shared" si="43"/>
        <v>0</v>
      </c>
      <c r="CZ21" s="25">
        <f t="shared" ref="CZ21:DE45" si="44">Q21-CE21</f>
        <v>0</v>
      </c>
      <c r="DA21" s="25">
        <f t="shared" si="44"/>
        <v>0</v>
      </c>
      <c r="DB21" s="25">
        <f t="shared" si="44"/>
        <v>0</v>
      </c>
      <c r="DC21" s="25">
        <f t="shared" ref="DC21:DE29" si="45">+T21-CH21</f>
        <v>0</v>
      </c>
      <c r="DD21" s="25">
        <f t="shared" si="45"/>
        <v>0</v>
      </c>
      <c r="DE21" s="25">
        <f t="shared" si="45"/>
        <v>0</v>
      </c>
      <c r="DF21" s="25"/>
      <c r="DG21" s="25">
        <f t="shared" ref="DG21:DI29" si="46">+X21-CL21</f>
        <v>0</v>
      </c>
      <c r="DH21" s="25">
        <f t="shared" si="46"/>
        <v>0</v>
      </c>
      <c r="DI21" s="25">
        <f t="shared" si="46"/>
        <v>0</v>
      </c>
      <c r="DK21" s="31">
        <f t="shared" si="19"/>
        <v>450000000</v>
      </c>
      <c r="DL21" s="31">
        <f t="shared" si="20"/>
        <v>450000000</v>
      </c>
      <c r="DM21" s="31">
        <f t="shared" si="21"/>
        <v>450000000</v>
      </c>
    </row>
    <row r="22" spans="1:118" ht="35.25" customHeight="1" x14ac:dyDescent="0.25">
      <c r="A22" s="32"/>
      <c r="B22" s="226"/>
      <c r="C22" s="21" t="s">
        <v>92</v>
      </c>
      <c r="D22" s="22" t="s">
        <v>93</v>
      </c>
      <c r="E22" s="23">
        <v>410</v>
      </c>
      <c r="F22" s="24" t="s">
        <v>91</v>
      </c>
      <c r="G22" s="25">
        <f t="shared" si="34"/>
        <v>150000000</v>
      </c>
      <c r="H22" s="25"/>
      <c r="I22" s="25">
        <v>150000000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B22" s="27">
        <f t="shared" si="1"/>
        <v>0.4</v>
      </c>
      <c r="AC22" s="25">
        <f t="shared" si="35"/>
        <v>60000000</v>
      </c>
      <c r="AD22" s="25"/>
      <c r="AE22" s="25"/>
      <c r="AF22" s="25">
        <f>+'[1]JULIO 2016'!$M$837</f>
        <v>60000000</v>
      </c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7">
        <f t="shared" si="3"/>
        <v>0.6</v>
      </c>
      <c r="AY22" s="25">
        <f t="shared" si="36"/>
        <v>90000000</v>
      </c>
      <c r="AZ22" s="25">
        <f t="shared" si="37"/>
        <v>0</v>
      </c>
      <c r="BA22" s="25">
        <f t="shared" si="37"/>
        <v>90000000</v>
      </c>
      <c r="BB22" s="25">
        <f t="shared" si="37"/>
        <v>0</v>
      </c>
      <c r="BC22" s="25">
        <f t="shared" si="38"/>
        <v>0</v>
      </c>
      <c r="BD22" s="25">
        <f t="shared" si="38"/>
        <v>0</v>
      </c>
      <c r="BE22" s="25">
        <f t="shared" si="38"/>
        <v>0</v>
      </c>
      <c r="BF22" s="25">
        <f t="shared" si="38"/>
        <v>0</v>
      </c>
      <c r="BG22" s="25">
        <f t="shared" si="38"/>
        <v>0</v>
      </c>
      <c r="BH22" s="25">
        <f t="shared" si="38"/>
        <v>0</v>
      </c>
      <c r="BI22" s="25">
        <f t="shared" si="38"/>
        <v>0</v>
      </c>
      <c r="BJ22" s="25">
        <f t="shared" si="38"/>
        <v>0</v>
      </c>
      <c r="BK22" s="25">
        <f t="shared" si="38"/>
        <v>0</v>
      </c>
      <c r="BL22" s="25">
        <f t="shared" si="38"/>
        <v>0</v>
      </c>
      <c r="BM22" s="25">
        <f t="shared" si="38"/>
        <v>0</v>
      </c>
      <c r="BN22" s="25">
        <f t="shared" si="38"/>
        <v>0</v>
      </c>
      <c r="BO22" s="25"/>
      <c r="BP22" s="25"/>
      <c r="BQ22" s="25"/>
      <c r="BR22" s="25">
        <f t="shared" si="39"/>
        <v>0</v>
      </c>
      <c r="BS22" s="27">
        <f t="shared" si="10"/>
        <v>0.32020326666666665</v>
      </c>
      <c r="BT22" s="25">
        <f t="shared" si="40"/>
        <v>48030490</v>
      </c>
      <c r="BU22" s="25"/>
      <c r="BV22" s="25"/>
      <c r="BW22" s="25">
        <f>+'[2]MARZO 2016 ULTIMO'!$H$419</f>
        <v>48030490</v>
      </c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7">
        <f t="shared" si="12"/>
        <v>0.67979673333333335</v>
      </c>
      <c r="CP22" s="25">
        <f t="shared" si="41"/>
        <v>101969510</v>
      </c>
      <c r="CQ22" s="25">
        <f t="shared" si="42"/>
        <v>0</v>
      </c>
      <c r="CR22" s="25">
        <f t="shared" si="42"/>
        <v>101969510</v>
      </c>
      <c r="CS22" s="25">
        <f t="shared" si="42"/>
        <v>0</v>
      </c>
      <c r="CT22" s="25">
        <f t="shared" si="42"/>
        <v>0</v>
      </c>
      <c r="CU22" s="25">
        <f t="shared" si="42"/>
        <v>0</v>
      </c>
      <c r="CV22" s="25">
        <f t="shared" si="42"/>
        <v>0</v>
      </c>
      <c r="CW22" s="25">
        <f t="shared" si="43"/>
        <v>0</v>
      </c>
      <c r="CX22" s="25">
        <f t="shared" si="43"/>
        <v>0</v>
      </c>
      <c r="CY22" s="25">
        <f t="shared" si="43"/>
        <v>0</v>
      </c>
      <c r="CZ22" s="25">
        <f t="shared" si="44"/>
        <v>0</v>
      </c>
      <c r="DA22" s="25">
        <f t="shared" si="44"/>
        <v>0</v>
      </c>
      <c r="DB22" s="25">
        <f t="shared" si="44"/>
        <v>0</v>
      </c>
      <c r="DC22" s="25">
        <f t="shared" si="45"/>
        <v>0</v>
      </c>
      <c r="DD22" s="25">
        <f t="shared" si="45"/>
        <v>0</v>
      </c>
      <c r="DE22" s="25">
        <f t="shared" si="45"/>
        <v>0</v>
      </c>
      <c r="DF22" s="25"/>
      <c r="DG22" s="25">
        <f t="shared" si="46"/>
        <v>0</v>
      </c>
      <c r="DH22" s="25">
        <f t="shared" si="46"/>
        <v>0</v>
      </c>
      <c r="DI22" s="25">
        <f t="shared" si="46"/>
        <v>0</v>
      </c>
      <c r="DK22" s="31">
        <f t="shared" si="19"/>
        <v>150000000</v>
      </c>
      <c r="DL22" s="31">
        <f t="shared" si="20"/>
        <v>150000000</v>
      </c>
      <c r="DM22" s="31">
        <f t="shared" si="21"/>
        <v>150000000</v>
      </c>
    </row>
    <row r="23" spans="1:118" ht="33.75" customHeight="1" x14ac:dyDescent="0.25">
      <c r="A23" s="32"/>
      <c r="B23" s="227"/>
      <c r="C23" s="21" t="s">
        <v>94</v>
      </c>
      <c r="D23" s="22" t="s">
        <v>95</v>
      </c>
      <c r="E23" s="23">
        <v>410</v>
      </c>
      <c r="F23" s="24" t="s">
        <v>91</v>
      </c>
      <c r="G23" s="25">
        <f t="shared" si="34"/>
        <v>200000000</v>
      </c>
      <c r="H23" s="25"/>
      <c r="I23" s="25">
        <v>200000000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B23" s="27">
        <f t="shared" si="1"/>
        <v>1</v>
      </c>
      <c r="AC23" s="25">
        <f t="shared" si="35"/>
        <v>200000000</v>
      </c>
      <c r="AD23" s="25"/>
      <c r="AE23" s="25"/>
      <c r="AF23" s="25">
        <f>+'[4]ENERO 2016'!$M$259</f>
        <v>200000000</v>
      </c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7">
        <f t="shared" si="3"/>
        <v>0</v>
      </c>
      <c r="AY23" s="25">
        <f t="shared" si="36"/>
        <v>0</v>
      </c>
      <c r="AZ23" s="25">
        <f t="shared" si="37"/>
        <v>0</v>
      </c>
      <c r="BA23" s="25">
        <f t="shared" si="37"/>
        <v>0</v>
      </c>
      <c r="BB23" s="25">
        <f t="shared" si="37"/>
        <v>0</v>
      </c>
      <c r="BC23" s="25">
        <f t="shared" si="38"/>
        <v>0</v>
      </c>
      <c r="BD23" s="25">
        <f t="shared" si="38"/>
        <v>0</v>
      </c>
      <c r="BE23" s="25">
        <f t="shared" si="38"/>
        <v>0</v>
      </c>
      <c r="BF23" s="25">
        <f t="shared" si="38"/>
        <v>0</v>
      </c>
      <c r="BG23" s="25">
        <f t="shared" si="38"/>
        <v>0</v>
      </c>
      <c r="BH23" s="25">
        <f t="shared" si="38"/>
        <v>0</v>
      </c>
      <c r="BI23" s="25">
        <f t="shared" si="38"/>
        <v>0</v>
      </c>
      <c r="BJ23" s="25">
        <f t="shared" si="38"/>
        <v>0</v>
      </c>
      <c r="BK23" s="25">
        <f t="shared" si="38"/>
        <v>0</v>
      </c>
      <c r="BL23" s="25">
        <f t="shared" si="38"/>
        <v>0</v>
      </c>
      <c r="BM23" s="25">
        <f t="shared" si="38"/>
        <v>0</v>
      </c>
      <c r="BN23" s="25">
        <f t="shared" si="38"/>
        <v>0</v>
      </c>
      <c r="BO23" s="25"/>
      <c r="BP23" s="25"/>
      <c r="BQ23" s="25"/>
      <c r="BR23" s="25">
        <f t="shared" si="39"/>
        <v>0</v>
      </c>
      <c r="BS23" s="27">
        <f t="shared" si="10"/>
        <v>0.84682610999999997</v>
      </c>
      <c r="BT23" s="25">
        <f t="shared" si="40"/>
        <v>169365222</v>
      </c>
      <c r="BU23" s="25"/>
      <c r="BV23" s="25"/>
      <c r="BW23" s="25">
        <f>+'[1]JULIO 2016'!$H$845</f>
        <v>169365222</v>
      </c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7">
        <f t="shared" si="12"/>
        <v>0.15317389000000003</v>
      </c>
      <c r="CP23" s="25">
        <f t="shared" si="41"/>
        <v>30634778</v>
      </c>
      <c r="CQ23" s="25">
        <f t="shared" si="42"/>
        <v>0</v>
      </c>
      <c r="CR23" s="25">
        <f t="shared" si="42"/>
        <v>30634778</v>
      </c>
      <c r="CS23" s="25">
        <f t="shared" si="42"/>
        <v>0</v>
      </c>
      <c r="CT23" s="25">
        <f t="shared" si="42"/>
        <v>0</v>
      </c>
      <c r="CU23" s="25">
        <f t="shared" si="42"/>
        <v>0</v>
      </c>
      <c r="CV23" s="25">
        <f t="shared" si="42"/>
        <v>0</v>
      </c>
      <c r="CW23" s="25">
        <f t="shared" si="43"/>
        <v>0</v>
      </c>
      <c r="CX23" s="25">
        <f t="shared" si="43"/>
        <v>0</v>
      </c>
      <c r="CY23" s="25">
        <f t="shared" si="43"/>
        <v>0</v>
      </c>
      <c r="CZ23" s="25">
        <f t="shared" si="44"/>
        <v>0</v>
      </c>
      <c r="DA23" s="25">
        <f t="shared" si="44"/>
        <v>0</v>
      </c>
      <c r="DB23" s="25">
        <f t="shared" si="44"/>
        <v>0</v>
      </c>
      <c r="DC23" s="25">
        <f t="shared" si="45"/>
        <v>0</v>
      </c>
      <c r="DD23" s="25">
        <f t="shared" si="45"/>
        <v>0</v>
      </c>
      <c r="DE23" s="25">
        <f t="shared" si="45"/>
        <v>0</v>
      </c>
      <c r="DF23" s="25"/>
      <c r="DG23" s="25">
        <f t="shared" si="46"/>
        <v>0</v>
      </c>
      <c r="DH23" s="25">
        <f t="shared" si="46"/>
        <v>0</v>
      </c>
      <c r="DI23" s="25">
        <f t="shared" si="46"/>
        <v>0</v>
      </c>
      <c r="DK23" s="31">
        <f t="shared" si="19"/>
        <v>200000000</v>
      </c>
      <c r="DL23" s="31">
        <f t="shared" si="20"/>
        <v>200000000</v>
      </c>
      <c r="DM23" s="31">
        <f t="shared" si="21"/>
        <v>200000000</v>
      </c>
    </row>
    <row r="24" spans="1:118" ht="36" customHeight="1" x14ac:dyDescent="0.25">
      <c r="A24" s="32"/>
      <c r="B24" s="225" t="s">
        <v>96</v>
      </c>
      <c r="C24" s="54" t="s">
        <v>97</v>
      </c>
      <c r="D24" s="22" t="s">
        <v>98</v>
      </c>
      <c r="E24" s="23">
        <v>410</v>
      </c>
      <c r="F24" s="24" t="s">
        <v>91</v>
      </c>
      <c r="G24" s="25">
        <f t="shared" si="34"/>
        <v>10000000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>
        <v>10000000</v>
      </c>
      <c r="V24" s="25"/>
      <c r="W24" s="25"/>
      <c r="X24" s="25"/>
      <c r="Y24" s="25"/>
      <c r="Z24" s="25"/>
      <c r="AB24" s="27">
        <f t="shared" si="1"/>
        <v>7.0000000000000007E-2</v>
      </c>
      <c r="AC24" s="25">
        <f t="shared" si="35"/>
        <v>700000</v>
      </c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>
        <f>+'[1]JULIO 2016'!$Y$889</f>
        <v>700000</v>
      </c>
      <c r="AS24" s="25"/>
      <c r="AT24" s="25"/>
      <c r="AU24" s="25"/>
      <c r="AV24" s="25"/>
      <c r="AW24" s="25"/>
      <c r="AX24" s="27">
        <f t="shared" si="3"/>
        <v>0.92999999999999994</v>
      </c>
      <c r="AY24" s="25">
        <f t="shared" si="36"/>
        <v>9300000</v>
      </c>
      <c r="AZ24" s="25">
        <f t="shared" si="37"/>
        <v>0</v>
      </c>
      <c r="BA24" s="25">
        <f t="shared" si="37"/>
        <v>0</v>
      </c>
      <c r="BB24" s="25">
        <f t="shared" si="37"/>
        <v>0</v>
      </c>
      <c r="BC24" s="25">
        <f t="shared" si="38"/>
        <v>0</v>
      </c>
      <c r="BD24" s="25">
        <f t="shared" si="38"/>
        <v>0</v>
      </c>
      <c r="BE24" s="25">
        <f t="shared" si="38"/>
        <v>0</v>
      </c>
      <c r="BF24" s="25">
        <f t="shared" si="38"/>
        <v>0</v>
      </c>
      <c r="BG24" s="25">
        <f t="shared" si="38"/>
        <v>0</v>
      </c>
      <c r="BH24" s="25">
        <f t="shared" si="38"/>
        <v>0</v>
      </c>
      <c r="BI24" s="25">
        <f t="shared" si="38"/>
        <v>0</v>
      </c>
      <c r="BJ24" s="25">
        <f t="shared" si="38"/>
        <v>0</v>
      </c>
      <c r="BK24" s="25">
        <f t="shared" si="38"/>
        <v>0</v>
      </c>
      <c r="BL24" s="25">
        <f t="shared" si="38"/>
        <v>0</v>
      </c>
      <c r="BM24" s="25">
        <f t="shared" si="38"/>
        <v>9300000</v>
      </c>
      <c r="BN24" s="25">
        <f t="shared" si="38"/>
        <v>0</v>
      </c>
      <c r="BO24" s="25"/>
      <c r="BP24" s="25"/>
      <c r="BQ24" s="25"/>
      <c r="BR24" s="25">
        <f t="shared" si="39"/>
        <v>0</v>
      </c>
      <c r="BS24" s="27">
        <f t="shared" si="10"/>
        <v>7.0000000000000007E-2</v>
      </c>
      <c r="BT24" s="25">
        <f t="shared" si="40"/>
        <v>700000</v>
      </c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>
        <f>+'[1]JULIO 2016'!$H$887</f>
        <v>700000</v>
      </c>
      <c r="CJ24" s="25"/>
      <c r="CK24" s="25"/>
      <c r="CL24" s="25"/>
      <c r="CM24" s="25"/>
      <c r="CN24" s="25"/>
      <c r="CO24" s="27">
        <f t="shared" si="12"/>
        <v>0.92999999999999994</v>
      </c>
      <c r="CP24" s="25">
        <f t="shared" si="41"/>
        <v>9300000</v>
      </c>
      <c r="CQ24" s="25">
        <f t="shared" si="42"/>
        <v>0</v>
      </c>
      <c r="CR24" s="25">
        <f t="shared" si="42"/>
        <v>0</v>
      </c>
      <c r="CS24" s="25">
        <f t="shared" si="42"/>
        <v>0</v>
      </c>
      <c r="CT24" s="25">
        <f t="shared" si="42"/>
        <v>0</v>
      </c>
      <c r="CU24" s="25">
        <f t="shared" si="42"/>
        <v>0</v>
      </c>
      <c r="CV24" s="25">
        <f t="shared" si="42"/>
        <v>0</v>
      </c>
      <c r="CW24" s="25">
        <f t="shared" si="43"/>
        <v>0</v>
      </c>
      <c r="CX24" s="25">
        <f t="shared" si="43"/>
        <v>0</v>
      </c>
      <c r="CY24" s="25">
        <f t="shared" si="43"/>
        <v>0</v>
      </c>
      <c r="CZ24" s="25">
        <f t="shared" si="44"/>
        <v>0</v>
      </c>
      <c r="DA24" s="25">
        <f t="shared" si="44"/>
        <v>0</v>
      </c>
      <c r="DB24" s="25">
        <f t="shared" si="44"/>
        <v>0</v>
      </c>
      <c r="DC24" s="25">
        <f t="shared" si="45"/>
        <v>0</v>
      </c>
      <c r="DD24" s="25">
        <f t="shared" si="45"/>
        <v>9300000</v>
      </c>
      <c r="DE24" s="25">
        <f t="shared" si="45"/>
        <v>0</v>
      </c>
      <c r="DF24" s="25"/>
      <c r="DG24" s="25">
        <f t="shared" si="46"/>
        <v>0</v>
      </c>
      <c r="DH24" s="25">
        <f t="shared" si="46"/>
        <v>0</v>
      </c>
      <c r="DI24" s="25">
        <f t="shared" si="46"/>
        <v>0</v>
      </c>
      <c r="DK24" s="31">
        <f t="shared" si="19"/>
        <v>10000000</v>
      </c>
      <c r="DL24" s="31">
        <f t="shared" si="20"/>
        <v>10000000</v>
      </c>
      <c r="DM24" s="31">
        <f t="shared" si="21"/>
        <v>10000000</v>
      </c>
    </row>
    <row r="25" spans="1:118" ht="33" customHeight="1" x14ac:dyDescent="0.25">
      <c r="A25" s="32"/>
      <c r="B25" s="226"/>
      <c r="C25" s="21" t="s">
        <v>99</v>
      </c>
      <c r="D25" s="22" t="s">
        <v>100</v>
      </c>
      <c r="E25" s="23">
        <v>410</v>
      </c>
      <c r="F25" s="24" t="s">
        <v>101</v>
      </c>
      <c r="G25" s="25">
        <f>SUM(H25:Z25)</f>
        <v>10000000</v>
      </c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>
        <v>10000000</v>
      </c>
      <c r="V25" s="25"/>
      <c r="W25" s="25"/>
      <c r="X25" s="25"/>
      <c r="Y25" s="25"/>
      <c r="Z25" s="25"/>
      <c r="AB25" s="27">
        <f t="shared" si="1"/>
        <v>1</v>
      </c>
      <c r="AC25" s="25">
        <f t="shared" si="35"/>
        <v>10000000</v>
      </c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>
        <f>+'[3]ABRIL 2016'!$Y$572</f>
        <v>10000000</v>
      </c>
      <c r="AS25" s="25"/>
      <c r="AT25" s="25"/>
      <c r="AU25" s="25"/>
      <c r="AV25" s="25"/>
      <c r="AW25" s="25"/>
      <c r="AX25" s="27">
        <f t="shared" si="3"/>
        <v>0</v>
      </c>
      <c r="AY25" s="25">
        <f t="shared" si="36"/>
        <v>0</v>
      </c>
      <c r="AZ25" s="25">
        <f t="shared" si="37"/>
        <v>0</v>
      </c>
      <c r="BA25" s="25">
        <f t="shared" si="37"/>
        <v>0</v>
      </c>
      <c r="BB25" s="25">
        <f t="shared" si="37"/>
        <v>0</v>
      </c>
      <c r="BC25" s="25">
        <f t="shared" si="38"/>
        <v>0</v>
      </c>
      <c r="BD25" s="25">
        <f t="shared" si="38"/>
        <v>0</v>
      </c>
      <c r="BE25" s="25">
        <f t="shared" si="38"/>
        <v>0</v>
      </c>
      <c r="BF25" s="25">
        <f t="shared" si="38"/>
        <v>0</v>
      </c>
      <c r="BG25" s="25">
        <f t="shared" si="38"/>
        <v>0</v>
      </c>
      <c r="BH25" s="25">
        <f t="shared" si="38"/>
        <v>0</v>
      </c>
      <c r="BI25" s="25">
        <f t="shared" si="38"/>
        <v>0</v>
      </c>
      <c r="BJ25" s="25">
        <f t="shared" si="38"/>
        <v>0</v>
      </c>
      <c r="BK25" s="25">
        <f t="shared" si="38"/>
        <v>0</v>
      </c>
      <c r="BL25" s="25">
        <f t="shared" si="38"/>
        <v>0</v>
      </c>
      <c r="BM25" s="25">
        <f t="shared" si="38"/>
        <v>0</v>
      </c>
      <c r="BN25" s="25">
        <f t="shared" si="38"/>
        <v>0</v>
      </c>
      <c r="BO25" s="25"/>
      <c r="BP25" s="25"/>
      <c r="BQ25" s="25"/>
      <c r="BR25" s="25">
        <f t="shared" si="39"/>
        <v>0</v>
      </c>
      <c r="BS25" s="27">
        <f t="shared" si="10"/>
        <v>1</v>
      </c>
      <c r="BT25" s="25">
        <f t="shared" si="40"/>
        <v>10000000</v>
      </c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>
        <f>+'[3]ABRIL 2016'!$Y$572</f>
        <v>10000000</v>
      </c>
      <c r="CJ25" s="25"/>
      <c r="CK25" s="25"/>
      <c r="CL25" s="25"/>
      <c r="CM25" s="25"/>
      <c r="CN25" s="25"/>
      <c r="CO25" s="27">
        <f t="shared" si="12"/>
        <v>0</v>
      </c>
      <c r="CP25" s="25">
        <f t="shared" si="41"/>
        <v>0</v>
      </c>
      <c r="CQ25" s="25">
        <f t="shared" si="42"/>
        <v>0</v>
      </c>
      <c r="CR25" s="25">
        <f t="shared" si="42"/>
        <v>0</v>
      </c>
      <c r="CS25" s="25">
        <f t="shared" si="42"/>
        <v>0</v>
      </c>
      <c r="CT25" s="25">
        <f t="shared" si="42"/>
        <v>0</v>
      </c>
      <c r="CU25" s="25">
        <f t="shared" si="42"/>
        <v>0</v>
      </c>
      <c r="CV25" s="25">
        <f t="shared" si="42"/>
        <v>0</v>
      </c>
      <c r="CW25" s="25">
        <f t="shared" si="43"/>
        <v>0</v>
      </c>
      <c r="CX25" s="25">
        <f t="shared" si="43"/>
        <v>0</v>
      </c>
      <c r="CY25" s="25">
        <f t="shared" si="43"/>
        <v>0</v>
      </c>
      <c r="CZ25" s="25">
        <f t="shared" si="44"/>
        <v>0</v>
      </c>
      <c r="DA25" s="25">
        <f t="shared" si="44"/>
        <v>0</v>
      </c>
      <c r="DB25" s="25">
        <f t="shared" si="44"/>
        <v>0</v>
      </c>
      <c r="DC25" s="25">
        <f t="shared" si="45"/>
        <v>0</v>
      </c>
      <c r="DD25" s="25">
        <f t="shared" si="45"/>
        <v>0</v>
      </c>
      <c r="DE25" s="25">
        <f t="shared" si="45"/>
        <v>0</v>
      </c>
      <c r="DF25" s="25"/>
      <c r="DG25" s="25">
        <f t="shared" si="46"/>
        <v>0</v>
      </c>
      <c r="DH25" s="25">
        <f t="shared" si="46"/>
        <v>0</v>
      </c>
      <c r="DI25" s="25">
        <f t="shared" si="46"/>
        <v>0</v>
      </c>
      <c r="DK25" s="31">
        <f t="shared" si="19"/>
        <v>10000000</v>
      </c>
      <c r="DL25" s="31">
        <f t="shared" si="20"/>
        <v>10000000</v>
      </c>
      <c r="DM25" s="31">
        <f t="shared" si="21"/>
        <v>10000000</v>
      </c>
    </row>
    <row r="26" spans="1:118" ht="36.75" customHeight="1" x14ac:dyDescent="0.25">
      <c r="A26" s="32"/>
      <c r="B26" s="226"/>
      <c r="C26" s="21" t="s">
        <v>102</v>
      </c>
      <c r="D26" s="22" t="s">
        <v>103</v>
      </c>
      <c r="E26" s="23">
        <v>410</v>
      </c>
      <c r="F26" s="24" t="s">
        <v>101</v>
      </c>
      <c r="G26" s="25">
        <f t="shared" si="34"/>
        <v>0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>
        <f>20000000-20000000</f>
        <v>0</v>
      </c>
      <c r="V26" s="25"/>
      <c r="W26" s="25"/>
      <c r="X26" s="25"/>
      <c r="Y26" s="25"/>
      <c r="Z26" s="25"/>
      <c r="AB26" s="27" t="e">
        <f t="shared" si="1"/>
        <v>#DIV/0!</v>
      </c>
      <c r="AC26" s="25">
        <f t="shared" si="35"/>
        <v>0</v>
      </c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7" t="e">
        <f t="shared" si="3"/>
        <v>#DIV/0!</v>
      </c>
      <c r="AY26" s="25">
        <f t="shared" si="36"/>
        <v>0</v>
      </c>
      <c r="AZ26" s="25">
        <f t="shared" si="37"/>
        <v>0</v>
      </c>
      <c r="BA26" s="25">
        <f t="shared" si="37"/>
        <v>0</v>
      </c>
      <c r="BB26" s="25">
        <f t="shared" si="37"/>
        <v>0</v>
      </c>
      <c r="BC26" s="25">
        <f t="shared" si="38"/>
        <v>0</v>
      </c>
      <c r="BD26" s="25">
        <f t="shared" si="38"/>
        <v>0</v>
      </c>
      <c r="BE26" s="25">
        <f t="shared" si="38"/>
        <v>0</v>
      </c>
      <c r="BF26" s="25">
        <f t="shared" si="38"/>
        <v>0</v>
      </c>
      <c r="BG26" s="25">
        <f t="shared" si="38"/>
        <v>0</v>
      </c>
      <c r="BH26" s="25">
        <f t="shared" si="38"/>
        <v>0</v>
      </c>
      <c r="BI26" s="25">
        <f t="shared" si="38"/>
        <v>0</v>
      </c>
      <c r="BJ26" s="25">
        <f t="shared" si="38"/>
        <v>0</v>
      </c>
      <c r="BK26" s="25">
        <f t="shared" si="38"/>
        <v>0</v>
      </c>
      <c r="BL26" s="25">
        <f t="shared" si="38"/>
        <v>0</v>
      </c>
      <c r="BM26" s="25">
        <f t="shared" si="38"/>
        <v>0</v>
      </c>
      <c r="BN26" s="25">
        <f t="shared" si="38"/>
        <v>0</v>
      </c>
      <c r="BO26" s="25"/>
      <c r="BP26" s="25"/>
      <c r="BQ26" s="25"/>
      <c r="BR26" s="25">
        <f t="shared" si="39"/>
        <v>0</v>
      </c>
      <c r="BS26" s="27" t="e">
        <f t="shared" si="10"/>
        <v>#DIV/0!</v>
      </c>
      <c r="BT26" s="25">
        <f t="shared" si="40"/>
        <v>0</v>
      </c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7" t="e">
        <f t="shared" si="12"/>
        <v>#DIV/0!</v>
      </c>
      <c r="CP26" s="25">
        <f t="shared" si="41"/>
        <v>0</v>
      </c>
      <c r="CQ26" s="25">
        <f t="shared" si="42"/>
        <v>0</v>
      </c>
      <c r="CR26" s="25">
        <f t="shared" si="42"/>
        <v>0</v>
      </c>
      <c r="CS26" s="25">
        <f t="shared" si="42"/>
        <v>0</v>
      </c>
      <c r="CT26" s="25">
        <f t="shared" si="42"/>
        <v>0</v>
      </c>
      <c r="CU26" s="25">
        <f t="shared" si="42"/>
        <v>0</v>
      </c>
      <c r="CV26" s="25">
        <f t="shared" si="42"/>
        <v>0</v>
      </c>
      <c r="CW26" s="25">
        <f t="shared" si="43"/>
        <v>0</v>
      </c>
      <c r="CX26" s="25">
        <f t="shared" si="43"/>
        <v>0</v>
      </c>
      <c r="CY26" s="25">
        <f t="shared" si="43"/>
        <v>0</v>
      </c>
      <c r="CZ26" s="25">
        <f t="shared" si="44"/>
        <v>0</v>
      </c>
      <c r="DA26" s="25">
        <f t="shared" si="44"/>
        <v>0</v>
      </c>
      <c r="DB26" s="25">
        <f t="shared" si="44"/>
        <v>0</v>
      </c>
      <c r="DC26" s="25">
        <f t="shared" si="45"/>
        <v>0</v>
      </c>
      <c r="DD26" s="25">
        <f t="shared" si="45"/>
        <v>0</v>
      </c>
      <c r="DE26" s="25">
        <f t="shared" si="45"/>
        <v>0</v>
      </c>
      <c r="DF26" s="25"/>
      <c r="DG26" s="25">
        <f t="shared" si="46"/>
        <v>0</v>
      </c>
      <c r="DH26" s="25">
        <f t="shared" si="46"/>
        <v>0</v>
      </c>
      <c r="DI26" s="25">
        <f t="shared" si="46"/>
        <v>0</v>
      </c>
      <c r="DK26" s="31">
        <f t="shared" si="19"/>
        <v>0</v>
      </c>
      <c r="DL26" s="31">
        <f t="shared" si="20"/>
        <v>0</v>
      </c>
      <c r="DM26" s="31">
        <f t="shared" si="21"/>
        <v>0</v>
      </c>
    </row>
    <row r="27" spans="1:118" ht="36.75" customHeight="1" x14ac:dyDescent="0.25">
      <c r="A27" s="32"/>
      <c r="B27" s="226"/>
      <c r="C27" s="21" t="s">
        <v>104</v>
      </c>
      <c r="D27" s="22" t="s">
        <v>105</v>
      </c>
      <c r="E27" s="23">
        <v>410</v>
      </c>
      <c r="F27" s="24" t="s">
        <v>101</v>
      </c>
      <c r="G27" s="25">
        <f t="shared" si="34"/>
        <v>27000000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>
        <f>50000000-23000000</f>
        <v>27000000</v>
      </c>
      <c r="V27" s="25"/>
      <c r="W27" s="25"/>
      <c r="X27" s="25"/>
      <c r="Y27" s="25"/>
      <c r="Z27" s="25"/>
      <c r="AB27" s="27">
        <f t="shared" si="1"/>
        <v>1</v>
      </c>
      <c r="AC27" s="25">
        <f t="shared" si="35"/>
        <v>27000000</v>
      </c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>
        <f>+'[3]ABRIL 2016'!$Y$585</f>
        <v>27000000</v>
      </c>
      <c r="AS27" s="25"/>
      <c r="AT27" s="25"/>
      <c r="AU27" s="25"/>
      <c r="AV27" s="25"/>
      <c r="AW27" s="25"/>
      <c r="AX27" s="27">
        <f t="shared" si="3"/>
        <v>0</v>
      </c>
      <c r="AY27" s="25">
        <f t="shared" si="36"/>
        <v>0</v>
      </c>
      <c r="AZ27" s="25">
        <f t="shared" si="37"/>
        <v>0</v>
      </c>
      <c r="BA27" s="25">
        <f t="shared" si="37"/>
        <v>0</v>
      </c>
      <c r="BB27" s="25">
        <f t="shared" si="37"/>
        <v>0</v>
      </c>
      <c r="BC27" s="25">
        <f t="shared" si="38"/>
        <v>0</v>
      </c>
      <c r="BD27" s="25">
        <f t="shared" si="38"/>
        <v>0</v>
      </c>
      <c r="BE27" s="25">
        <f t="shared" si="38"/>
        <v>0</v>
      </c>
      <c r="BF27" s="25">
        <f t="shared" si="38"/>
        <v>0</v>
      </c>
      <c r="BG27" s="25">
        <f t="shared" si="38"/>
        <v>0</v>
      </c>
      <c r="BH27" s="25">
        <f t="shared" si="38"/>
        <v>0</v>
      </c>
      <c r="BI27" s="25">
        <f t="shared" si="38"/>
        <v>0</v>
      </c>
      <c r="BJ27" s="25">
        <f t="shared" si="38"/>
        <v>0</v>
      </c>
      <c r="BK27" s="25">
        <f t="shared" si="38"/>
        <v>0</v>
      </c>
      <c r="BL27" s="25">
        <f t="shared" si="38"/>
        <v>0</v>
      </c>
      <c r="BM27" s="25">
        <f t="shared" si="38"/>
        <v>0</v>
      </c>
      <c r="BN27" s="25">
        <f t="shared" si="38"/>
        <v>0</v>
      </c>
      <c r="BO27" s="25"/>
      <c r="BP27" s="25"/>
      <c r="BQ27" s="25"/>
      <c r="BR27" s="25">
        <f t="shared" si="39"/>
        <v>0</v>
      </c>
      <c r="BS27" s="27">
        <f t="shared" si="10"/>
        <v>0.57851851851851854</v>
      </c>
      <c r="BT27" s="25">
        <f t="shared" si="40"/>
        <v>15620000</v>
      </c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>
        <f>+'[6]JUNIO 2016'!$H$781</f>
        <v>15620000</v>
      </c>
      <c r="CJ27" s="25"/>
      <c r="CK27" s="25"/>
      <c r="CL27" s="25"/>
      <c r="CM27" s="25"/>
      <c r="CN27" s="25"/>
      <c r="CO27" s="27">
        <f t="shared" si="12"/>
        <v>0.42148148148148146</v>
      </c>
      <c r="CP27" s="25">
        <f t="shared" si="41"/>
        <v>11380000</v>
      </c>
      <c r="CQ27" s="25">
        <f t="shared" si="42"/>
        <v>0</v>
      </c>
      <c r="CR27" s="25">
        <f t="shared" si="42"/>
        <v>0</v>
      </c>
      <c r="CS27" s="25">
        <f t="shared" si="42"/>
        <v>0</v>
      </c>
      <c r="CT27" s="25">
        <f t="shared" si="42"/>
        <v>0</v>
      </c>
      <c r="CU27" s="25">
        <f t="shared" si="42"/>
        <v>0</v>
      </c>
      <c r="CV27" s="25">
        <f t="shared" si="42"/>
        <v>0</v>
      </c>
      <c r="CW27" s="25">
        <f t="shared" si="43"/>
        <v>0</v>
      </c>
      <c r="CX27" s="25">
        <f t="shared" si="43"/>
        <v>0</v>
      </c>
      <c r="CY27" s="25">
        <f t="shared" si="43"/>
        <v>0</v>
      </c>
      <c r="CZ27" s="25">
        <f t="shared" si="44"/>
        <v>0</v>
      </c>
      <c r="DA27" s="25">
        <f t="shared" si="44"/>
        <v>0</v>
      </c>
      <c r="DB27" s="25">
        <f t="shared" si="44"/>
        <v>0</v>
      </c>
      <c r="DC27" s="25">
        <f t="shared" si="45"/>
        <v>0</v>
      </c>
      <c r="DD27" s="25">
        <f t="shared" si="45"/>
        <v>11380000</v>
      </c>
      <c r="DE27" s="25">
        <f t="shared" si="45"/>
        <v>0</v>
      </c>
      <c r="DF27" s="25"/>
      <c r="DG27" s="25">
        <f t="shared" si="46"/>
        <v>0</v>
      </c>
      <c r="DH27" s="25">
        <f t="shared" si="46"/>
        <v>0</v>
      </c>
      <c r="DI27" s="25">
        <f t="shared" si="46"/>
        <v>0</v>
      </c>
      <c r="DK27" s="31">
        <f t="shared" si="19"/>
        <v>27000000</v>
      </c>
      <c r="DL27" s="31">
        <f t="shared" si="20"/>
        <v>27000000</v>
      </c>
      <c r="DM27" s="31">
        <f t="shared" si="21"/>
        <v>27000000</v>
      </c>
    </row>
    <row r="28" spans="1:118" ht="37.5" customHeight="1" x14ac:dyDescent="0.25">
      <c r="A28" s="32"/>
      <c r="B28" s="226"/>
      <c r="C28" s="21" t="s">
        <v>106</v>
      </c>
      <c r="D28" s="22" t="s">
        <v>107</v>
      </c>
      <c r="E28" s="23">
        <v>410</v>
      </c>
      <c r="F28" s="24" t="s">
        <v>108</v>
      </c>
      <c r="G28" s="25">
        <f t="shared" si="34"/>
        <v>105000000</v>
      </c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>
        <v>100000000</v>
      </c>
      <c r="V28" s="25"/>
      <c r="W28" s="25"/>
      <c r="X28" s="25"/>
      <c r="Y28" s="25"/>
      <c r="Z28" s="25">
        <v>5000000</v>
      </c>
      <c r="AB28" s="27">
        <f t="shared" si="1"/>
        <v>0.77389732380952381</v>
      </c>
      <c r="AC28" s="25">
        <f t="shared" si="35"/>
        <v>81259219</v>
      </c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>
        <f>+'[1]JULIO 2016'!$Y$917</f>
        <v>80108719</v>
      </c>
      <c r="AS28" s="25"/>
      <c r="AT28" s="25"/>
      <c r="AU28" s="25"/>
      <c r="AV28" s="25"/>
      <c r="AW28" s="25">
        <v>1150500</v>
      </c>
      <c r="AX28" s="27">
        <f t="shared" si="3"/>
        <v>0.22610267619047619</v>
      </c>
      <c r="AY28" s="25">
        <f t="shared" si="36"/>
        <v>23740781</v>
      </c>
      <c r="AZ28" s="25">
        <f t="shared" si="37"/>
        <v>0</v>
      </c>
      <c r="BA28" s="25">
        <f t="shared" si="37"/>
        <v>0</v>
      </c>
      <c r="BB28" s="25">
        <f t="shared" si="37"/>
        <v>0</v>
      </c>
      <c r="BC28" s="25">
        <f t="shared" si="38"/>
        <v>0</v>
      </c>
      <c r="BD28" s="25">
        <f t="shared" si="38"/>
        <v>0</v>
      </c>
      <c r="BE28" s="25">
        <f t="shared" si="38"/>
        <v>0</v>
      </c>
      <c r="BF28" s="25">
        <f t="shared" si="38"/>
        <v>0</v>
      </c>
      <c r="BG28" s="25">
        <f t="shared" si="38"/>
        <v>0</v>
      </c>
      <c r="BH28" s="25">
        <f t="shared" si="38"/>
        <v>0</v>
      </c>
      <c r="BI28" s="25">
        <f t="shared" si="38"/>
        <v>0</v>
      </c>
      <c r="BJ28" s="25">
        <f t="shared" si="38"/>
        <v>0</v>
      </c>
      <c r="BK28" s="25">
        <f t="shared" si="38"/>
        <v>0</v>
      </c>
      <c r="BL28" s="25">
        <f t="shared" si="38"/>
        <v>0</v>
      </c>
      <c r="BM28" s="25">
        <f t="shared" si="38"/>
        <v>19891281</v>
      </c>
      <c r="BN28" s="25">
        <f t="shared" si="38"/>
        <v>0</v>
      </c>
      <c r="BO28" s="25"/>
      <c r="BP28" s="25"/>
      <c r="BQ28" s="25"/>
      <c r="BR28" s="25">
        <f t="shared" si="39"/>
        <v>3849500</v>
      </c>
      <c r="BS28" s="27">
        <f t="shared" si="10"/>
        <v>0.77389732380952381</v>
      </c>
      <c r="BT28" s="25">
        <f t="shared" si="40"/>
        <v>81259219</v>
      </c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>
        <f>+'[1]JULIO 2016'!$Y$917</f>
        <v>80108719</v>
      </c>
      <c r="CJ28" s="25"/>
      <c r="CK28" s="25"/>
      <c r="CL28" s="25"/>
      <c r="CM28" s="25"/>
      <c r="CN28" s="25">
        <v>1150500</v>
      </c>
      <c r="CO28" s="27">
        <f t="shared" si="12"/>
        <v>0.22610267619047619</v>
      </c>
      <c r="CP28" s="25">
        <f t="shared" si="41"/>
        <v>23740781</v>
      </c>
      <c r="CQ28" s="25">
        <f t="shared" si="42"/>
        <v>0</v>
      </c>
      <c r="CR28" s="25">
        <f t="shared" si="42"/>
        <v>0</v>
      </c>
      <c r="CS28" s="25">
        <f t="shared" si="42"/>
        <v>0</v>
      </c>
      <c r="CT28" s="25">
        <f t="shared" si="42"/>
        <v>0</v>
      </c>
      <c r="CU28" s="25">
        <f t="shared" si="42"/>
        <v>0</v>
      </c>
      <c r="CV28" s="25">
        <f t="shared" si="42"/>
        <v>0</v>
      </c>
      <c r="CW28" s="25">
        <f t="shared" si="43"/>
        <v>0</v>
      </c>
      <c r="CX28" s="25">
        <f t="shared" si="43"/>
        <v>0</v>
      </c>
      <c r="CY28" s="25">
        <f t="shared" si="43"/>
        <v>0</v>
      </c>
      <c r="CZ28" s="25">
        <f t="shared" si="44"/>
        <v>0</v>
      </c>
      <c r="DA28" s="25">
        <f t="shared" si="44"/>
        <v>0</v>
      </c>
      <c r="DB28" s="25">
        <f t="shared" si="44"/>
        <v>0</v>
      </c>
      <c r="DC28" s="25">
        <f t="shared" si="45"/>
        <v>0</v>
      </c>
      <c r="DD28" s="25">
        <f t="shared" si="45"/>
        <v>19891281</v>
      </c>
      <c r="DE28" s="25">
        <f t="shared" si="45"/>
        <v>0</v>
      </c>
      <c r="DF28" s="25"/>
      <c r="DG28" s="25">
        <f t="shared" si="46"/>
        <v>0</v>
      </c>
      <c r="DH28" s="25">
        <f t="shared" si="46"/>
        <v>0</v>
      </c>
      <c r="DI28" s="25">
        <f t="shared" si="46"/>
        <v>3849500</v>
      </c>
      <c r="DK28" s="31">
        <f t="shared" si="19"/>
        <v>105000000</v>
      </c>
      <c r="DL28" s="31">
        <f t="shared" si="20"/>
        <v>105000000</v>
      </c>
      <c r="DM28" s="31">
        <f t="shared" si="21"/>
        <v>105000000</v>
      </c>
    </row>
    <row r="29" spans="1:118" ht="33.75" customHeight="1" x14ac:dyDescent="0.25">
      <c r="A29" s="32"/>
      <c r="B29" s="226"/>
      <c r="C29" s="21" t="s">
        <v>109</v>
      </c>
      <c r="D29" s="22" t="s">
        <v>110</v>
      </c>
      <c r="E29" s="23">
        <v>410</v>
      </c>
      <c r="F29" s="24" t="s">
        <v>101</v>
      </c>
      <c r="G29" s="25">
        <f t="shared" si="34"/>
        <v>100000000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100000000</v>
      </c>
      <c r="V29" s="25"/>
      <c r="W29" s="25"/>
      <c r="X29" s="25"/>
      <c r="Y29" s="25"/>
      <c r="Z29" s="25"/>
      <c r="AB29" s="27">
        <f t="shared" si="1"/>
        <v>0.78948779000000002</v>
      </c>
      <c r="AC29" s="25">
        <f t="shared" si="35"/>
        <v>78948779</v>
      </c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>
        <f>+'[1]JULIO 2016'!$Y$960</f>
        <v>78948779</v>
      </c>
      <c r="AS29" s="25"/>
      <c r="AT29" s="25"/>
      <c r="AU29" s="25"/>
      <c r="AV29" s="25"/>
      <c r="AW29" s="25"/>
      <c r="AX29" s="27">
        <f t="shared" si="3"/>
        <v>0.21051220999999998</v>
      </c>
      <c r="AY29" s="25">
        <f t="shared" si="36"/>
        <v>21051221</v>
      </c>
      <c r="AZ29" s="25">
        <f t="shared" si="37"/>
        <v>0</v>
      </c>
      <c r="BA29" s="25">
        <f t="shared" si="37"/>
        <v>0</v>
      </c>
      <c r="BB29" s="25">
        <f t="shared" si="37"/>
        <v>0</v>
      </c>
      <c r="BC29" s="25">
        <f t="shared" si="38"/>
        <v>0</v>
      </c>
      <c r="BD29" s="25">
        <f t="shared" si="38"/>
        <v>0</v>
      </c>
      <c r="BE29" s="25">
        <f t="shared" si="38"/>
        <v>0</v>
      </c>
      <c r="BF29" s="25">
        <f t="shared" si="38"/>
        <v>0</v>
      </c>
      <c r="BG29" s="25">
        <f t="shared" si="38"/>
        <v>0</v>
      </c>
      <c r="BH29" s="25">
        <f t="shared" si="38"/>
        <v>0</v>
      </c>
      <c r="BI29" s="25">
        <f t="shared" si="38"/>
        <v>0</v>
      </c>
      <c r="BJ29" s="25">
        <f t="shared" si="38"/>
        <v>0</v>
      </c>
      <c r="BK29" s="25">
        <f t="shared" si="38"/>
        <v>0</v>
      </c>
      <c r="BL29" s="25">
        <f t="shared" si="38"/>
        <v>0</v>
      </c>
      <c r="BM29" s="25">
        <f t="shared" si="38"/>
        <v>21051221</v>
      </c>
      <c r="BN29" s="25">
        <f t="shared" si="38"/>
        <v>0</v>
      </c>
      <c r="BO29" s="25"/>
      <c r="BP29" s="25"/>
      <c r="BQ29" s="25"/>
      <c r="BR29" s="25">
        <f t="shared" si="39"/>
        <v>0</v>
      </c>
      <c r="BS29" s="27">
        <f t="shared" si="10"/>
        <v>0.78948779000000002</v>
      </c>
      <c r="BT29" s="25">
        <f t="shared" si="40"/>
        <v>78948779</v>
      </c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>
        <f>+'[1]JULIO 2016'!$H$958</f>
        <v>78948779</v>
      </c>
      <c r="CJ29" s="25"/>
      <c r="CK29" s="25"/>
      <c r="CL29" s="25"/>
      <c r="CM29" s="25"/>
      <c r="CN29" s="25"/>
      <c r="CO29" s="27">
        <f t="shared" si="12"/>
        <v>0.21051220999999998</v>
      </c>
      <c r="CP29" s="25">
        <f t="shared" si="41"/>
        <v>21051221</v>
      </c>
      <c r="CQ29" s="25">
        <f t="shared" si="42"/>
        <v>0</v>
      </c>
      <c r="CR29" s="25">
        <f t="shared" si="42"/>
        <v>0</v>
      </c>
      <c r="CS29" s="25">
        <f t="shared" si="42"/>
        <v>0</v>
      </c>
      <c r="CT29" s="25">
        <f t="shared" si="42"/>
        <v>0</v>
      </c>
      <c r="CU29" s="25">
        <f t="shared" si="42"/>
        <v>0</v>
      </c>
      <c r="CV29" s="25">
        <f t="shared" si="42"/>
        <v>0</v>
      </c>
      <c r="CW29" s="25">
        <f t="shared" si="43"/>
        <v>0</v>
      </c>
      <c r="CX29" s="25">
        <f t="shared" si="43"/>
        <v>0</v>
      </c>
      <c r="CY29" s="25">
        <f t="shared" si="43"/>
        <v>0</v>
      </c>
      <c r="CZ29" s="25">
        <f t="shared" si="44"/>
        <v>0</v>
      </c>
      <c r="DA29" s="25">
        <f t="shared" si="44"/>
        <v>0</v>
      </c>
      <c r="DB29" s="25">
        <f t="shared" si="44"/>
        <v>0</v>
      </c>
      <c r="DC29" s="25">
        <f t="shared" si="45"/>
        <v>0</v>
      </c>
      <c r="DD29" s="25">
        <f t="shared" si="45"/>
        <v>21051221</v>
      </c>
      <c r="DE29" s="25">
        <f t="shared" si="45"/>
        <v>0</v>
      </c>
      <c r="DF29" s="25"/>
      <c r="DG29" s="25">
        <f t="shared" si="46"/>
        <v>0</v>
      </c>
      <c r="DH29" s="25">
        <f t="shared" si="46"/>
        <v>0</v>
      </c>
      <c r="DI29" s="25">
        <f t="shared" si="46"/>
        <v>0</v>
      </c>
      <c r="DK29" s="31">
        <f t="shared" si="19"/>
        <v>100000000</v>
      </c>
      <c r="DL29" s="31">
        <f t="shared" si="20"/>
        <v>100000000</v>
      </c>
      <c r="DM29" s="31">
        <f t="shared" si="21"/>
        <v>100000000</v>
      </c>
    </row>
    <row r="30" spans="1:118" ht="22.5" customHeight="1" x14ac:dyDescent="0.25">
      <c r="A30" s="32"/>
      <c r="B30" s="226"/>
      <c r="C30" s="21" t="s">
        <v>111</v>
      </c>
      <c r="D30" s="22" t="s">
        <v>112</v>
      </c>
      <c r="E30" s="23">
        <v>410</v>
      </c>
      <c r="F30" s="24" t="s">
        <v>76</v>
      </c>
      <c r="G30" s="25">
        <f t="shared" si="34"/>
        <v>12000000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>
        <f>6000000+2000000+4000000</f>
        <v>12000000</v>
      </c>
      <c r="AB30" s="27">
        <f t="shared" si="1"/>
        <v>0.48977333333333334</v>
      </c>
      <c r="AC30" s="25">
        <f t="shared" si="35"/>
        <v>5877280</v>
      </c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>
        <f>+'[1]JULIO 2016'!$G$984</f>
        <v>5877280</v>
      </c>
      <c r="AX30" s="27">
        <f t="shared" si="3"/>
        <v>0.51022666666666661</v>
      </c>
      <c r="AY30" s="25">
        <f t="shared" si="36"/>
        <v>6122720</v>
      </c>
      <c r="AZ30" s="25">
        <f t="shared" si="37"/>
        <v>0</v>
      </c>
      <c r="BA30" s="25">
        <f t="shared" si="37"/>
        <v>0</v>
      </c>
      <c r="BB30" s="25">
        <f t="shared" si="37"/>
        <v>0</v>
      </c>
      <c r="BC30" s="25">
        <f t="shared" si="38"/>
        <v>0</v>
      </c>
      <c r="BD30" s="25">
        <f t="shared" si="38"/>
        <v>0</v>
      </c>
      <c r="BE30" s="25">
        <f t="shared" si="38"/>
        <v>0</v>
      </c>
      <c r="BF30" s="25">
        <f t="shared" si="38"/>
        <v>0</v>
      </c>
      <c r="BG30" s="25">
        <f t="shared" si="38"/>
        <v>0</v>
      </c>
      <c r="BH30" s="25">
        <f t="shared" si="38"/>
        <v>0</v>
      </c>
      <c r="BI30" s="25">
        <f t="shared" si="38"/>
        <v>0</v>
      </c>
      <c r="BJ30" s="25">
        <f t="shared" si="38"/>
        <v>0</v>
      </c>
      <c r="BK30" s="25">
        <f t="shared" si="38"/>
        <v>0</v>
      </c>
      <c r="BL30" s="25"/>
      <c r="BM30" s="25">
        <f t="shared" si="38"/>
        <v>0</v>
      </c>
      <c r="BN30" s="25">
        <f t="shared" si="38"/>
        <v>0</v>
      </c>
      <c r="BO30" s="25"/>
      <c r="BP30" s="25"/>
      <c r="BQ30" s="25"/>
      <c r="BR30" s="25">
        <f t="shared" si="39"/>
        <v>6122720</v>
      </c>
      <c r="BS30" s="27">
        <f t="shared" si="10"/>
        <v>0.48977333333333334</v>
      </c>
      <c r="BT30" s="25">
        <f t="shared" si="40"/>
        <v>5877280</v>
      </c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>
        <f>+'[1]JULIO 2016'!$H$984</f>
        <v>5877280</v>
      </c>
      <c r="CO30" s="27">
        <f t="shared" si="12"/>
        <v>0.51022666666666661</v>
      </c>
      <c r="CP30" s="25">
        <f t="shared" si="41"/>
        <v>6122720</v>
      </c>
      <c r="CQ30" s="25">
        <f t="shared" si="42"/>
        <v>0</v>
      </c>
      <c r="CR30" s="25">
        <f t="shared" si="42"/>
        <v>0</v>
      </c>
      <c r="CS30" s="25">
        <f t="shared" si="42"/>
        <v>0</v>
      </c>
      <c r="CT30" s="25">
        <f t="shared" si="42"/>
        <v>0</v>
      </c>
      <c r="CU30" s="25">
        <f t="shared" si="42"/>
        <v>0</v>
      </c>
      <c r="CV30" s="25">
        <f t="shared" si="42"/>
        <v>0</v>
      </c>
      <c r="CW30" s="25">
        <f t="shared" si="43"/>
        <v>0</v>
      </c>
      <c r="CX30" s="25">
        <f t="shared" si="43"/>
        <v>0</v>
      </c>
      <c r="CY30" s="25">
        <f t="shared" si="43"/>
        <v>0</v>
      </c>
      <c r="CZ30" s="25">
        <f t="shared" si="44"/>
        <v>0</v>
      </c>
      <c r="DA30" s="25">
        <f t="shared" si="44"/>
        <v>0</v>
      </c>
      <c r="DB30" s="25">
        <f t="shared" si="44"/>
        <v>0</v>
      </c>
      <c r="DC30" s="25">
        <f t="shared" si="44"/>
        <v>0</v>
      </c>
      <c r="DD30" s="25">
        <f t="shared" si="44"/>
        <v>0</v>
      </c>
      <c r="DE30" s="25">
        <f t="shared" si="44"/>
        <v>0</v>
      </c>
      <c r="DF30" s="25"/>
      <c r="DG30" s="25">
        <f t="shared" ref="DG30:DI45" si="47">X30-CL30</f>
        <v>0</v>
      </c>
      <c r="DH30" s="25">
        <f t="shared" si="47"/>
        <v>0</v>
      </c>
      <c r="DI30" s="25">
        <f t="shared" si="47"/>
        <v>6122720</v>
      </c>
      <c r="DK30" s="31">
        <f t="shared" si="19"/>
        <v>12000000</v>
      </c>
      <c r="DL30" s="31">
        <f t="shared" si="20"/>
        <v>12000000</v>
      </c>
      <c r="DM30" s="31">
        <f t="shared" si="21"/>
        <v>12000000</v>
      </c>
    </row>
    <row r="31" spans="1:118" ht="33.75" customHeight="1" x14ac:dyDescent="0.25">
      <c r="A31" s="32"/>
      <c r="B31" s="226"/>
      <c r="C31" s="21" t="s">
        <v>113</v>
      </c>
      <c r="D31" s="22" t="s">
        <v>114</v>
      </c>
      <c r="E31" s="23">
        <v>410</v>
      </c>
      <c r="F31" s="24" t="s">
        <v>115</v>
      </c>
      <c r="G31" s="25">
        <f t="shared" si="34"/>
        <v>5000000</v>
      </c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>
        <v>5000000</v>
      </c>
      <c r="AB31" s="27">
        <f t="shared" si="1"/>
        <v>0.32128479999999998</v>
      </c>
      <c r="AC31" s="25">
        <f t="shared" si="35"/>
        <v>1606424</v>
      </c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>
        <f>+'[3]ABRIL 2016'!$G$646</f>
        <v>1606424</v>
      </c>
      <c r="AX31" s="27">
        <f t="shared" si="3"/>
        <v>0.67871520000000007</v>
      </c>
      <c r="AY31" s="25">
        <f t="shared" si="36"/>
        <v>3393576</v>
      </c>
      <c r="AZ31" s="25">
        <f t="shared" si="37"/>
        <v>0</v>
      </c>
      <c r="BA31" s="25">
        <f t="shared" si="37"/>
        <v>0</v>
      </c>
      <c r="BB31" s="25">
        <f t="shared" si="37"/>
        <v>0</v>
      </c>
      <c r="BC31" s="25">
        <f t="shared" si="38"/>
        <v>0</v>
      </c>
      <c r="BD31" s="25">
        <f t="shared" si="38"/>
        <v>0</v>
      </c>
      <c r="BE31" s="25">
        <f t="shared" si="38"/>
        <v>0</v>
      </c>
      <c r="BF31" s="25">
        <f t="shared" si="38"/>
        <v>0</v>
      </c>
      <c r="BG31" s="25">
        <f t="shared" si="38"/>
        <v>0</v>
      </c>
      <c r="BH31" s="25">
        <f t="shared" si="38"/>
        <v>0</v>
      </c>
      <c r="BI31" s="25">
        <f t="shared" si="38"/>
        <v>0</v>
      </c>
      <c r="BJ31" s="25">
        <f t="shared" si="38"/>
        <v>0</v>
      </c>
      <c r="BK31" s="25">
        <f t="shared" si="38"/>
        <v>0</v>
      </c>
      <c r="BL31" s="25"/>
      <c r="BM31" s="25">
        <f t="shared" si="38"/>
        <v>0</v>
      </c>
      <c r="BN31" s="25">
        <f t="shared" si="38"/>
        <v>0</v>
      </c>
      <c r="BO31" s="25"/>
      <c r="BP31" s="25"/>
      <c r="BQ31" s="25"/>
      <c r="BR31" s="25">
        <f t="shared" si="39"/>
        <v>3393576</v>
      </c>
      <c r="BS31" s="27">
        <f t="shared" si="10"/>
        <v>0.32128479999999998</v>
      </c>
      <c r="BT31" s="25">
        <f t="shared" si="40"/>
        <v>1606424</v>
      </c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>
        <f>+'[3]ABRIL 2016'!$H$646</f>
        <v>1606424</v>
      </c>
      <c r="CO31" s="27">
        <f t="shared" si="12"/>
        <v>0.67871520000000007</v>
      </c>
      <c r="CP31" s="25">
        <f t="shared" si="41"/>
        <v>3393576</v>
      </c>
      <c r="CQ31" s="25">
        <f t="shared" si="42"/>
        <v>0</v>
      </c>
      <c r="CR31" s="25">
        <f t="shared" si="42"/>
        <v>0</v>
      </c>
      <c r="CS31" s="25">
        <f t="shared" si="42"/>
        <v>0</v>
      </c>
      <c r="CT31" s="25">
        <f t="shared" si="42"/>
        <v>0</v>
      </c>
      <c r="CU31" s="25">
        <f t="shared" si="42"/>
        <v>0</v>
      </c>
      <c r="CV31" s="25">
        <f t="shared" si="42"/>
        <v>0</v>
      </c>
      <c r="CW31" s="25">
        <f t="shared" si="43"/>
        <v>0</v>
      </c>
      <c r="CX31" s="25">
        <f t="shared" si="43"/>
        <v>0</v>
      </c>
      <c r="CY31" s="25">
        <f t="shared" si="43"/>
        <v>0</v>
      </c>
      <c r="CZ31" s="25">
        <f t="shared" si="44"/>
        <v>0</v>
      </c>
      <c r="DA31" s="25">
        <f t="shared" si="44"/>
        <v>0</v>
      </c>
      <c r="DB31" s="25">
        <f t="shared" si="44"/>
        <v>0</v>
      </c>
      <c r="DC31" s="25">
        <f t="shared" si="44"/>
        <v>0</v>
      </c>
      <c r="DD31" s="25">
        <f t="shared" si="44"/>
        <v>0</v>
      </c>
      <c r="DE31" s="25">
        <f t="shared" si="44"/>
        <v>0</v>
      </c>
      <c r="DF31" s="25"/>
      <c r="DG31" s="25">
        <f t="shared" si="47"/>
        <v>0</v>
      </c>
      <c r="DH31" s="25">
        <f t="shared" si="47"/>
        <v>0</v>
      </c>
      <c r="DI31" s="25">
        <f t="shared" si="47"/>
        <v>3393576</v>
      </c>
      <c r="DK31" s="31">
        <f t="shared" si="19"/>
        <v>5000000</v>
      </c>
      <c r="DL31" s="31">
        <f t="shared" si="20"/>
        <v>5000000</v>
      </c>
      <c r="DM31" s="31">
        <f t="shared" si="21"/>
        <v>5000000</v>
      </c>
    </row>
    <row r="32" spans="1:118" ht="30" x14ac:dyDescent="0.25">
      <c r="A32" s="32"/>
      <c r="B32" s="227"/>
      <c r="C32" s="21" t="s">
        <v>116</v>
      </c>
      <c r="D32" s="22" t="s">
        <v>117</v>
      </c>
      <c r="E32" s="23">
        <v>410</v>
      </c>
      <c r="F32" s="24" t="s">
        <v>118</v>
      </c>
      <c r="G32" s="25">
        <f t="shared" si="34"/>
        <v>121169156</v>
      </c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>
        <v>110000000</v>
      </c>
      <c r="V32" s="25"/>
      <c r="W32" s="25">
        <v>11169156</v>
      </c>
      <c r="X32" s="25"/>
      <c r="Y32" s="25"/>
      <c r="Z32" s="25"/>
      <c r="AB32" s="27">
        <f t="shared" si="1"/>
        <v>0.90782178923487755</v>
      </c>
      <c r="AC32" s="25">
        <f t="shared" si="35"/>
        <v>110000000</v>
      </c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>
        <f>+'[4]ENERO 2016'!$Y$308</f>
        <v>110000000</v>
      </c>
      <c r="AS32" s="25"/>
      <c r="AT32" s="25"/>
      <c r="AU32" s="25"/>
      <c r="AV32" s="25"/>
      <c r="AW32" s="25"/>
      <c r="AX32" s="27">
        <f t="shared" si="3"/>
        <v>9.2178210765122448E-2</v>
      </c>
      <c r="AY32" s="25">
        <f t="shared" si="36"/>
        <v>11169156</v>
      </c>
      <c r="AZ32" s="25">
        <f t="shared" si="37"/>
        <v>0</v>
      </c>
      <c r="BA32" s="25">
        <f t="shared" si="37"/>
        <v>0</v>
      </c>
      <c r="BB32" s="25">
        <f t="shared" si="37"/>
        <v>0</v>
      </c>
      <c r="BC32" s="25">
        <f t="shared" si="38"/>
        <v>0</v>
      </c>
      <c r="BD32" s="25">
        <f t="shared" si="38"/>
        <v>0</v>
      </c>
      <c r="BE32" s="25">
        <f t="shared" si="38"/>
        <v>0</v>
      </c>
      <c r="BF32" s="25">
        <f t="shared" si="38"/>
        <v>0</v>
      </c>
      <c r="BG32" s="25">
        <f t="shared" si="38"/>
        <v>0</v>
      </c>
      <c r="BH32" s="25">
        <f t="shared" si="38"/>
        <v>0</v>
      </c>
      <c r="BI32" s="25">
        <f t="shared" si="38"/>
        <v>0</v>
      </c>
      <c r="BJ32" s="25">
        <f t="shared" si="38"/>
        <v>0</v>
      </c>
      <c r="BK32" s="25">
        <f t="shared" si="38"/>
        <v>0</v>
      </c>
      <c r="BL32" s="25"/>
      <c r="BM32" s="25">
        <f t="shared" si="38"/>
        <v>0</v>
      </c>
      <c r="BN32" s="25">
        <f t="shared" si="38"/>
        <v>0</v>
      </c>
      <c r="BO32" s="25">
        <f>+W32-AT32</f>
        <v>11169156</v>
      </c>
      <c r="BP32" s="25"/>
      <c r="BQ32" s="25"/>
      <c r="BR32" s="25">
        <f t="shared" si="39"/>
        <v>0</v>
      </c>
      <c r="BS32" s="27">
        <f t="shared" si="10"/>
        <v>0.77096776179574944</v>
      </c>
      <c r="BT32" s="25">
        <f t="shared" si="40"/>
        <v>93417513</v>
      </c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>
        <f>+'[1]JULIO 2016'!$H$999</f>
        <v>93417513</v>
      </c>
      <c r="CJ32" s="25"/>
      <c r="CK32" s="25"/>
      <c r="CL32" s="25"/>
      <c r="CM32" s="25"/>
      <c r="CN32" s="25"/>
      <c r="CO32" s="27">
        <f t="shared" si="12"/>
        <v>0.22903223820425056</v>
      </c>
      <c r="CP32" s="25">
        <f t="shared" si="41"/>
        <v>27751643</v>
      </c>
      <c r="CQ32" s="25">
        <f t="shared" si="42"/>
        <v>0</v>
      </c>
      <c r="CR32" s="25">
        <f t="shared" si="42"/>
        <v>0</v>
      </c>
      <c r="CS32" s="25">
        <f t="shared" si="42"/>
        <v>0</v>
      </c>
      <c r="CT32" s="25">
        <f t="shared" si="42"/>
        <v>0</v>
      </c>
      <c r="CU32" s="25">
        <f t="shared" si="42"/>
        <v>0</v>
      </c>
      <c r="CV32" s="25">
        <f t="shared" si="42"/>
        <v>0</v>
      </c>
      <c r="CW32" s="25">
        <f t="shared" si="43"/>
        <v>0</v>
      </c>
      <c r="CX32" s="25">
        <f t="shared" si="43"/>
        <v>0</v>
      </c>
      <c r="CY32" s="25">
        <f t="shared" si="43"/>
        <v>0</v>
      </c>
      <c r="CZ32" s="25">
        <f t="shared" si="44"/>
        <v>0</v>
      </c>
      <c r="DA32" s="25">
        <f t="shared" si="44"/>
        <v>0</v>
      </c>
      <c r="DB32" s="25">
        <f t="shared" si="44"/>
        <v>0</v>
      </c>
      <c r="DC32" s="25">
        <f t="shared" si="44"/>
        <v>0</v>
      </c>
      <c r="DD32" s="25">
        <f t="shared" si="44"/>
        <v>16582487</v>
      </c>
      <c r="DE32" s="25">
        <f t="shared" si="44"/>
        <v>0</v>
      </c>
      <c r="DF32" s="25">
        <f>W32-CK32</f>
        <v>11169156</v>
      </c>
      <c r="DG32" s="25">
        <f t="shared" si="47"/>
        <v>0</v>
      </c>
      <c r="DH32" s="25">
        <f t="shared" si="47"/>
        <v>0</v>
      </c>
      <c r="DI32" s="25">
        <f t="shared" si="47"/>
        <v>0</v>
      </c>
      <c r="DK32" s="55">
        <f t="shared" si="19"/>
        <v>121169156</v>
      </c>
      <c r="DL32" s="31">
        <f t="shared" si="20"/>
        <v>121169156</v>
      </c>
      <c r="DM32" s="31">
        <f t="shared" si="21"/>
        <v>121169156</v>
      </c>
      <c r="DN32" s="56"/>
    </row>
    <row r="33" spans="1:117" ht="34.5" customHeight="1" x14ac:dyDescent="0.25">
      <c r="A33" s="232" t="s">
        <v>87</v>
      </c>
      <c r="B33" s="225" t="s">
        <v>119</v>
      </c>
      <c r="C33" s="21" t="s">
        <v>120</v>
      </c>
      <c r="D33" s="22" t="s">
        <v>121</v>
      </c>
      <c r="E33" s="34">
        <v>410</v>
      </c>
      <c r="F33" s="24" t="s">
        <v>91</v>
      </c>
      <c r="G33" s="25">
        <f t="shared" si="34"/>
        <v>55000000</v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>
        <v>55000000</v>
      </c>
      <c r="V33" s="25"/>
      <c r="W33" s="25"/>
      <c r="X33" s="25"/>
      <c r="Y33" s="25"/>
      <c r="Z33" s="25"/>
      <c r="AB33" s="27">
        <f t="shared" si="1"/>
        <v>0.39403676363636364</v>
      </c>
      <c r="AC33" s="25">
        <f t="shared" si="35"/>
        <v>21672022</v>
      </c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>
        <f>+'[1]JULIO 2016'!$Y$1037</f>
        <v>21672022</v>
      </c>
      <c r="AS33" s="25"/>
      <c r="AT33" s="25"/>
      <c r="AU33" s="25"/>
      <c r="AV33" s="25"/>
      <c r="AW33" s="25"/>
      <c r="AX33" s="27">
        <f t="shared" si="3"/>
        <v>0.60596323636363636</v>
      </c>
      <c r="AY33" s="25">
        <f t="shared" si="36"/>
        <v>33327978</v>
      </c>
      <c r="AZ33" s="25">
        <f t="shared" si="37"/>
        <v>0</v>
      </c>
      <c r="BA33" s="25">
        <f t="shared" si="37"/>
        <v>0</v>
      </c>
      <c r="BB33" s="25">
        <f t="shared" si="37"/>
        <v>0</v>
      </c>
      <c r="BC33" s="25">
        <f t="shared" si="38"/>
        <v>0</v>
      </c>
      <c r="BD33" s="25">
        <f t="shared" si="38"/>
        <v>0</v>
      </c>
      <c r="BE33" s="25">
        <f t="shared" si="38"/>
        <v>0</v>
      </c>
      <c r="BF33" s="25">
        <f t="shared" si="38"/>
        <v>0</v>
      </c>
      <c r="BG33" s="25">
        <f t="shared" si="38"/>
        <v>0</v>
      </c>
      <c r="BH33" s="25">
        <f t="shared" si="38"/>
        <v>0</v>
      </c>
      <c r="BI33" s="25">
        <f t="shared" si="38"/>
        <v>0</v>
      </c>
      <c r="BJ33" s="25">
        <f t="shared" si="38"/>
        <v>0</v>
      </c>
      <c r="BK33" s="25">
        <f t="shared" si="38"/>
        <v>0</v>
      </c>
      <c r="BL33" s="25">
        <f>+T33-AQ33</f>
        <v>0</v>
      </c>
      <c r="BM33" s="25">
        <f t="shared" si="38"/>
        <v>33327978</v>
      </c>
      <c r="BN33" s="25">
        <f t="shared" si="38"/>
        <v>0</v>
      </c>
      <c r="BO33" s="25"/>
      <c r="BP33" s="25"/>
      <c r="BQ33" s="25"/>
      <c r="BR33" s="25">
        <f t="shared" si="39"/>
        <v>0</v>
      </c>
      <c r="BS33" s="27">
        <f t="shared" si="10"/>
        <v>0.36807941818181816</v>
      </c>
      <c r="BT33" s="25">
        <f t="shared" si="40"/>
        <v>20244368</v>
      </c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>
        <f>+'[1]JULIO 2016'!$H$1035</f>
        <v>20244368</v>
      </c>
      <c r="CJ33" s="25"/>
      <c r="CK33" s="25"/>
      <c r="CL33" s="25"/>
      <c r="CM33" s="25"/>
      <c r="CN33" s="25"/>
      <c r="CO33" s="27">
        <f t="shared" si="12"/>
        <v>0.63192058181818189</v>
      </c>
      <c r="CP33" s="25">
        <f t="shared" si="41"/>
        <v>34755632</v>
      </c>
      <c r="CQ33" s="25">
        <f t="shared" si="42"/>
        <v>0</v>
      </c>
      <c r="CR33" s="25">
        <f t="shared" si="42"/>
        <v>0</v>
      </c>
      <c r="CS33" s="25">
        <f t="shared" si="42"/>
        <v>0</v>
      </c>
      <c r="CT33" s="25">
        <f t="shared" si="42"/>
        <v>0</v>
      </c>
      <c r="CU33" s="25">
        <f t="shared" si="42"/>
        <v>0</v>
      </c>
      <c r="CV33" s="25">
        <f t="shared" si="42"/>
        <v>0</v>
      </c>
      <c r="CW33" s="25">
        <f t="shared" si="43"/>
        <v>0</v>
      </c>
      <c r="CX33" s="25">
        <f t="shared" si="43"/>
        <v>0</v>
      </c>
      <c r="CY33" s="25">
        <f t="shared" si="43"/>
        <v>0</v>
      </c>
      <c r="CZ33" s="25">
        <f t="shared" si="44"/>
        <v>0</v>
      </c>
      <c r="DA33" s="25">
        <f t="shared" si="44"/>
        <v>0</v>
      </c>
      <c r="DB33" s="25">
        <f t="shared" si="44"/>
        <v>0</v>
      </c>
      <c r="DC33" s="25">
        <f t="shared" ref="DC33:DE35" si="48">+T33-CH33</f>
        <v>0</v>
      </c>
      <c r="DD33" s="25">
        <f t="shared" si="48"/>
        <v>34755632</v>
      </c>
      <c r="DE33" s="25">
        <f t="shared" si="48"/>
        <v>0</v>
      </c>
      <c r="DF33" s="25"/>
      <c r="DG33" s="25">
        <f>+X33-CL33</f>
        <v>0</v>
      </c>
      <c r="DH33" s="25">
        <f t="shared" si="47"/>
        <v>0</v>
      </c>
      <c r="DI33" s="25">
        <f>+Z33-CN33</f>
        <v>0</v>
      </c>
      <c r="DK33" s="31">
        <f t="shared" si="19"/>
        <v>55000000</v>
      </c>
      <c r="DL33" s="31">
        <f t="shared" si="20"/>
        <v>55000000</v>
      </c>
      <c r="DM33" s="31">
        <f t="shared" si="21"/>
        <v>55000000</v>
      </c>
    </row>
    <row r="34" spans="1:117" ht="36.75" customHeight="1" x14ac:dyDescent="0.25">
      <c r="A34" s="232"/>
      <c r="B34" s="226"/>
      <c r="C34" s="21" t="s">
        <v>122</v>
      </c>
      <c r="D34" s="22" t="s">
        <v>123</v>
      </c>
      <c r="E34" s="23">
        <v>410</v>
      </c>
      <c r="F34" s="24" t="s">
        <v>124</v>
      </c>
      <c r="G34" s="25">
        <f t="shared" si="34"/>
        <v>53000000</v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>
        <v>50000000</v>
      </c>
      <c r="V34" s="25"/>
      <c r="W34" s="25"/>
      <c r="X34" s="25"/>
      <c r="Y34" s="25"/>
      <c r="Z34" s="25">
        <v>3000000</v>
      </c>
      <c r="AB34" s="27">
        <f t="shared" si="1"/>
        <v>0.13319260377358491</v>
      </c>
      <c r="AC34" s="25">
        <f t="shared" si="35"/>
        <v>7059208</v>
      </c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>
        <f>+'[1]JULIO 2016'!$G$1062</f>
        <v>7059208</v>
      </c>
      <c r="AS34" s="25"/>
      <c r="AT34" s="25"/>
      <c r="AU34" s="25"/>
      <c r="AV34" s="25"/>
      <c r="AW34" s="25"/>
      <c r="AX34" s="27">
        <f t="shared" si="3"/>
        <v>0.86680739622641512</v>
      </c>
      <c r="AY34" s="25">
        <f t="shared" si="36"/>
        <v>45940792</v>
      </c>
      <c r="AZ34" s="25">
        <f t="shared" si="37"/>
        <v>0</v>
      </c>
      <c r="BA34" s="25">
        <f t="shared" si="37"/>
        <v>0</v>
      </c>
      <c r="BB34" s="25">
        <f t="shared" si="37"/>
        <v>0</v>
      </c>
      <c r="BC34" s="25">
        <f t="shared" si="38"/>
        <v>0</v>
      </c>
      <c r="BD34" s="25">
        <f t="shared" si="38"/>
        <v>0</v>
      </c>
      <c r="BE34" s="25">
        <f t="shared" si="38"/>
        <v>0</v>
      </c>
      <c r="BF34" s="25">
        <f t="shared" si="38"/>
        <v>0</v>
      </c>
      <c r="BG34" s="25">
        <f t="shared" si="38"/>
        <v>0</v>
      </c>
      <c r="BH34" s="25">
        <f t="shared" si="38"/>
        <v>0</v>
      </c>
      <c r="BI34" s="25">
        <f t="shared" si="38"/>
        <v>0</v>
      </c>
      <c r="BJ34" s="25">
        <f t="shared" si="38"/>
        <v>0</v>
      </c>
      <c r="BK34" s="25">
        <f t="shared" si="38"/>
        <v>0</v>
      </c>
      <c r="BL34" s="25">
        <f>+T34-AQ34</f>
        <v>0</v>
      </c>
      <c r="BM34" s="25">
        <f t="shared" si="38"/>
        <v>42940792</v>
      </c>
      <c r="BN34" s="25">
        <f t="shared" si="38"/>
        <v>0</v>
      </c>
      <c r="BO34" s="25"/>
      <c r="BP34" s="25"/>
      <c r="BQ34" s="25"/>
      <c r="BR34" s="25">
        <f t="shared" si="39"/>
        <v>3000000</v>
      </c>
      <c r="BS34" s="27">
        <f t="shared" si="10"/>
        <v>9.590837735849056E-2</v>
      </c>
      <c r="BT34" s="25">
        <f t="shared" si="40"/>
        <v>5083144</v>
      </c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>
        <f>+'[1]JULIO 2016'!$H$1062</f>
        <v>5083144</v>
      </c>
      <c r="CJ34" s="25"/>
      <c r="CK34" s="25"/>
      <c r="CL34" s="25"/>
      <c r="CM34" s="25"/>
      <c r="CN34" s="25"/>
      <c r="CO34" s="27">
        <f t="shared" si="12"/>
        <v>0.90409162264150944</v>
      </c>
      <c r="CP34" s="25">
        <f t="shared" si="41"/>
        <v>47916856</v>
      </c>
      <c r="CQ34" s="25">
        <f t="shared" si="42"/>
        <v>0</v>
      </c>
      <c r="CR34" s="25">
        <f t="shared" si="42"/>
        <v>0</v>
      </c>
      <c r="CS34" s="25">
        <f t="shared" si="42"/>
        <v>0</v>
      </c>
      <c r="CT34" s="25">
        <f t="shared" si="42"/>
        <v>0</v>
      </c>
      <c r="CU34" s="25">
        <f t="shared" si="42"/>
        <v>0</v>
      </c>
      <c r="CV34" s="25">
        <f t="shared" si="42"/>
        <v>0</v>
      </c>
      <c r="CW34" s="25">
        <f t="shared" si="43"/>
        <v>0</v>
      </c>
      <c r="CX34" s="25">
        <f t="shared" si="43"/>
        <v>0</v>
      </c>
      <c r="CY34" s="25">
        <f t="shared" si="43"/>
        <v>0</v>
      </c>
      <c r="CZ34" s="25">
        <f t="shared" si="44"/>
        <v>0</v>
      </c>
      <c r="DA34" s="25">
        <f t="shared" si="44"/>
        <v>0</v>
      </c>
      <c r="DB34" s="25">
        <f t="shared" si="44"/>
        <v>0</v>
      </c>
      <c r="DC34" s="25">
        <f t="shared" si="48"/>
        <v>0</v>
      </c>
      <c r="DD34" s="25">
        <f t="shared" si="48"/>
        <v>44916856</v>
      </c>
      <c r="DE34" s="25">
        <f t="shared" si="48"/>
        <v>0</v>
      </c>
      <c r="DF34" s="25"/>
      <c r="DG34" s="25">
        <f>+X34-CL34</f>
        <v>0</v>
      </c>
      <c r="DH34" s="25">
        <f t="shared" si="47"/>
        <v>0</v>
      </c>
      <c r="DI34" s="25">
        <f>+Z34-CN34</f>
        <v>3000000</v>
      </c>
      <c r="DK34" s="31">
        <f t="shared" si="19"/>
        <v>53000000</v>
      </c>
      <c r="DL34" s="31">
        <f t="shared" si="20"/>
        <v>53000000</v>
      </c>
      <c r="DM34" s="31">
        <f t="shared" si="21"/>
        <v>53000000</v>
      </c>
    </row>
    <row r="35" spans="1:117" ht="24" customHeight="1" x14ac:dyDescent="0.25">
      <c r="A35" s="232"/>
      <c r="B35" s="226"/>
      <c r="C35" s="21" t="s">
        <v>125</v>
      </c>
      <c r="D35" s="22" t="s">
        <v>126</v>
      </c>
      <c r="E35" s="23">
        <v>410</v>
      </c>
      <c r="F35" s="24" t="s">
        <v>91</v>
      </c>
      <c r="G35" s="25">
        <f t="shared" si="34"/>
        <v>40000000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>
        <v>40000000</v>
      </c>
      <c r="V35" s="25"/>
      <c r="W35" s="25"/>
      <c r="X35" s="25"/>
      <c r="Y35" s="25"/>
      <c r="Z35" s="25"/>
      <c r="AB35" s="27">
        <f t="shared" si="1"/>
        <v>1</v>
      </c>
      <c r="AC35" s="25">
        <f t="shared" si="35"/>
        <v>40000000</v>
      </c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>
        <v>40000000</v>
      </c>
      <c r="AS35" s="25"/>
      <c r="AT35" s="25"/>
      <c r="AU35" s="25"/>
      <c r="AV35" s="25"/>
      <c r="AW35" s="25"/>
      <c r="AX35" s="27">
        <f t="shared" si="3"/>
        <v>0</v>
      </c>
      <c r="AY35" s="25">
        <f t="shared" si="36"/>
        <v>0</v>
      </c>
      <c r="AZ35" s="25">
        <f t="shared" si="37"/>
        <v>0</v>
      </c>
      <c r="BA35" s="25">
        <f t="shared" si="37"/>
        <v>0</v>
      </c>
      <c r="BB35" s="25">
        <f t="shared" si="37"/>
        <v>0</v>
      </c>
      <c r="BC35" s="25">
        <f t="shared" si="38"/>
        <v>0</v>
      </c>
      <c r="BD35" s="25">
        <f t="shared" si="38"/>
        <v>0</v>
      </c>
      <c r="BE35" s="25">
        <f t="shared" si="38"/>
        <v>0</v>
      </c>
      <c r="BF35" s="25">
        <f t="shared" si="38"/>
        <v>0</v>
      </c>
      <c r="BG35" s="25">
        <f t="shared" si="38"/>
        <v>0</v>
      </c>
      <c r="BH35" s="25">
        <f t="shared" si="38"/>
        <v>0</v>
      </c>
      <c r="BI35" s="25">
        <f t="shared" si="38"/>
        <v>0</v>
      </c>
      <c r="BJ35" s="25">
        <f t="shared" si="38"/>
        <v>0</v>
      </c>
      <c r="BK35" s="25">
        <f t="shared" si="38"/>
        <v>0</v>
      </c>
      <c r="BL35" s="25">
        <f>+T35-AQ35</f>
        <v>0</v>
      </c>
      <c r="BM35" s="25">
        <f t="shared" si="38"/>
        <v>0</v>
      </c>
      <c r="BN35" s="25">
        <f t="shared" si="38"/>
        <v>0</v>
      </c>
      <c r="BO35" s="25"/>
      <c r="BP35" s="25"/>
      <c r="BQ35" s="25"/>
      <c r="BR35" s="25">
        <f t="shared" si="39"/>
        <v>0</v>
      </c>
      <c r="BS35" s="27">
        <f t="shared" si="10"/>
        <v>0.72390849999999995</v>
      </c>
      <c r="BT35" s="25">
        <f t="shared" si="40"/>
        <v>28956340</v>
      </c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>
        <f>+'[2]MARZO 2016 ULTIMO'!$H$552</f>
        <v>28956340</v>
      </c>
      <c r="CJ35" s="25"/>
      <c r="CK35" s="25"/>
      <c r="CL35" s="25"/>
      <c r="CM35" s="25"/>
      <c r="CN35" s="25"/>
      <c r="CO35" s="27">
        <f t="shared" si="12"/>
        <v>0.27609150000000005</v>
      </c>
      <c r="CP35" s="25">
        <f t="shared" si="41"/>
        <v>11043660</v>
      </c>
      <c r="CQ35" s="25">
        <f t="shared" si="42"/>
        <v>0</v>
      </c>
      <c r="CR35" s="25">
        <f t="shared" si="42"/>
        <v>0</v>
      </c>
      <c r="CS35" s="25">
        <f t="shared" si="42"/>
        <v>0</v>
      </c>
      <c r="CT35" s="25">
        <f t="shared" si="42"/>
        <v>0</v>
      </c>
      <c r="CU35" s="25">
        <f t="shared" si="42"/>
        <v>0</v>
      </c>
      <c r="CV35" s="25">
        <f t="shared" si="42"/>
        <v>0</v>
      </c>
      <c r="CW35" s="25">
        <f t="shared" si="43"/>
        <v>0</v>
      </c>
      <c r="CX35" s="25">
        <f t="shared" si="43"/>
        <v>0</v>
      </c>
      <c r="CY35" s="25">
        <f t="shared" si="43"/>
        <v>0</v>
      </c>
      <c r="CZ35" s="25">
        <f t="shared" si="44"/>
        <v>0</v>
      </c>
      <c r="DA35" s="25">
        <f t="shared" si="44"/>
        <v>0</v>
      </c>
      <c r="DB35" s="25">
        <f t="shared" si="44"/>
        <v>0</v>
      </c>
      <c r="DC35" s="25">
        <f t="shared" si="48"/>
        <v>0</v>
      </c>
      <c r="DD35" s="25">
        <f t="shared" si="48"/>
        <v>11043660</v>
      </c>
      <c r="DE35" s="25">
        <f t="shared" si="48"/>
        <v>0</v>
      </c>
      <c r="DF35" s="25"/>
      <c r="DG35" s="25">
        <f>+X35-CL35</f>
        <v>0</v>
      </c>
      <c r="DH35" s="25">
        <f t="shared" si="47"/>
        <v>0</v>
      </c>
      <c r="DI35" s="25">
        <f>+Z35-CN35</f>
        <v>0</v>
      </c>
      <c r="DK35" s="31">
        <f t="shared" si="19"/>
        <v>40000000</v>
      </c>
      <c r="DL35" s="31">
        <f t="shared" si="20"/>
        <v>40000000</v>
      </c>
      <c r="DM35" s="31">
        <f t="shared" si="21"/>
        <v>40000000</v>
      </c>
    </row>
    <row r="36" spans="1:117" ht="24.75" customHeight="1" x14ac:dyDescent="0.25">
      <c r="A36" s="232"/>
      <c r="B36" s="227"/>
      <c r="C36" s="21" t="s">
        <v>127</v>
      </c>
      <c r="D36" s="22" t="s">
        <v>128</v>
      </c>
      <c r="E36" s="23">
        <v>410</v>
      </c>
      <c r="F36" s="24" t="s">
        <v>91</v>
      </c>
      <c r="G36" s="25">
        <f t="shared" si="34"/>
        <v>105000000</v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>
        <v>105000000</v>
      </c>
      <c r="V36" s="25"/>
      <c r="W36" s="25"/>
      <c r="X36" s="25"/>
      <c r="Y36" s="25"/>
      <c r="Z36" s="25"/>
      <c r="AB36" s="27">
        <f t="shared" si="1"/>
        <v>1</v>
      </c>
      <c r="AC36" s="25">
        <f t="shared" si="35"/>
        <v>105000000</v>
      </c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>
        <f>+'[6]JUNIO 2016'!$Y$953</f>
        <v>105000000</v>
      </c>
      <c r="AS36" s="25"/>
      <c r="AT36" s="25"/>
      <c r="AU36" s="25"/>
      <c r="AV36" s="25"/>
      <c r="AW36" s="25"/>
      <c r="AX36" s="27">
        <f t="shared" si="3"/>
        <v>0</v>
      </c>
      <c r="AY36" s="25">
        <f t="shared" si="36"/>
        <v>0</v>
      </c>
      <c r="AZ36" s="25">
        <f t="shared" si="37"/>
        <v>0</v>
      </c>
      <c r="BA36" s="25">
        <f t="shared" si="37"/>
        <v>0</v>
      </c>
      <c r="BB36" s="25">
        <f t="shared" si="37"/>
        <v>0</v>
      </c>
      <c r="BC36" s="25">
        <f t="shared" si="37"/>
        <v>0</v>
      </c>
      <c r="BD36" s="25">
        <f t="shared" si="37"/>
        <v>0</v>
      </c>
      <c r="BE36" s="25">
        <f t="shared" si="37"/>
        <v>0</v>
      </c>
      <c r="BF36" s="25">
        <f t="shared" si="37"/>
        <v>0</v>
      </c>
      <c r="BG36" s="25">
        <f t="shared" si="37"/>
        <v>0</v>
      </c>
      <c r="BH36" s="25">
        <f t="shared" si="37"/>
        <v>0</v>
      </c>
      <c r="BI36" s="25">
        <f t="shared" si="37"/>
        <v>0</v>
      </c>
      <c r="BJ36" s="25">
        <f t="shared" si="37"/>
        <v>0</v>
      </c>
      <c r="BK36" s="25">
        <f t="shared" si="37"/>
        <v>0</v>
      </c>
      <c r="BL36" s="25">
        <f t="shared" si="37"/>
        <v>0</v>
      </c>
      <c r="BM36" s="25">
        <f t="shared" si="37"/>
        <v>0</v>
      </c>
      <c r="BN36" s="25">
        <f t="shared" si="37"/>
        <v>0</v>
      </c>
      <c r="BO36" s="25"/>
      <c r="BP36" s="25">
        <f>X36-AU36</f>
        <v>0</v>
      </c>
      <c r="BQ36" s="25">
        <f>Y36-AV36</f>
        <v>0</v>
      </c>
      <c r="BR36" s="25">
        <f>Z36-AW36</f>
        <v>0</v>
      </c>
      <c r="BS36" s="27">
        <f t="shared" si="10"/>
        <v>1</v>
      </c>
      <c r="BT36" s="25">
        <f t="shared" si="40"/>
        <v>105000000</v>
      </c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>
        <f>+'[6]JUNIO 2016'!$H$951</f>
        <v>105000000</v>
      </c>
      <c r="CJ36" s="25"/>
      <c r="CK36" s="25"/>
      <c r="CL36" s="25"/>
      <c r="CM36" s="25"/>
      <c r="CN36" s="25"/>
      <c r="CO36" s="27">
        <f t="shared" si="12"/>
        <v>0</v>
      </c>
      <c r="CP36" s="25">
        <f t="shared" si="41"/>
        <v>0</v>
      </c>
      <c r="CQ36" s="25">
        <f t="shared" si="42"/>
        <v>0</v>
      </c>
      <c r="CR36" s="25">
        <f t="shared" si="42"/>
        <v>0</v>
      </c>
      <c r="CS36" s="25">
        <f t="shared" si="42"/>
        <v>0</v>
      </c>
      <c r="CT36" s="25">
        <f t="shared" si="42"/>
        <v>0</v>
      </c>
      <c r="CU36" s="25">
        <f t="shared" si="42"/>
        <v>0</v>
      </c>
      <c r="CV36" s="25">
        <f t="shared" si="42"/>
        <v>0</v>
      </c>
      <c r="CW36" s="25">
        <f>N36-CB36</f>
        <v>0</v>
      </c>
      <c r="CX36" s="25">
        <f>O36-CC36</f>
        <v>0</v>
      </c>
      <c r="CY36" s="25">
        <f>P36-CD36</f>
        <v>0</v>
      </c>
      <c r="CZ36" s="25">
        <f t="shared" si="44"/>
        <v>0</v>
      </c>
      <c r="DA36" s="25">
        <f t="shared" si="44"/>
        <v>0</v>
      </c>
      <c r="DB36" s="25">
        <f t="shared" si="44"/>
        <v>0</v>
      </c>
      <c r="DC36" s="25">
        <f>T36-CH36</f>
        <v>0</v>
      </c>
      <c r="DD36" s="25">
        <f>U36-CI36</f>
        <v>0</v>
      </c>
      <c r="DE36" s="25">
        <f>V36-CJ36</f>
        <v>0</v>
      </c>
      <c r="DF36" s="25"/>
      <c r="DG36" s="25">
        <f>X36-CL36</f>
        <v>0</v>
      </c>
      <c r="DH36" s="25">
        <f t="shared" si="47"/>
        <v>0</v>
      </c>
      <c r="DI36" s="25">
        <f>Z36-CN36</f>
        <v>0</v>
      </c>
      <c r="DK36" s="31">
        <f t="shared" si="19"/>
        <v>105000000</v>
      </c>
      <c r="DL36" s="31">
        <f t="shared" si="20"/>
        <v>105000000</v>
      </c>
      <c r="DM36" s="31">
        <f t="shared" si="21"/>
        <v>105000000</v>
      </c>
    </row>
    <row r="37" spans="1:117" ht="33.75" customHeight="1" x14ac:dyDescent="0.25">
      <c r="A37" s="232"/>
      <c r="B37" s="225" t="s">
        <v>129</v>
      </c>
      <c r="C37" s="21" t="s">
        <v>130</v>
      </c>
      <c r="D37" s="22" t="s">
        <v>131</v>
      </c>
      <c r="E37" s="23">
        <v>410</v>
      </c>
      <c r="F37" s="24" t="s">
        <v>91</v>
      </c>
      <c r="G37" s="25">
        <f t="shared" si="34"/>
        <v>280000000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>
        <v>280000000</v>
      </c>
      <c r="T37" s="25"/>
      <c r="U37" s="25"/>
      <c r="V37" s="25"/>
      <c r="W37" s="25"/>
      <c r="X37" s="25"/>
      <c r="Y37" s="25"/>
      <c r="Z37" s="25"/>
      <c r="AB37" s="27">
        <f t="shared" si="1"/>
        <v>0.582542275</v>
      </c>
      <c r="AC37" s="25">
        <f t="shared" si="35"/>
        <v>163111837</v>
      </c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>
        <f>+'[1]JULIO 2016'!$W$1114</f>
        <v>163111837</v>
      </c>
      <c r="AQ37" s="25"/>
      <c r="AR37" s="25"/>
      <c r="AS37" s="25"/>
      <c r="AT37" s="25"/>
      <c r="AU37" s="25"/>
      <c r="AV37" s="25"/>
      <c r="AW37" s="25"/>
      <c r="AX37" s="27">
        <f t="shared" si="3"/>
        <v>0.417457725</v>
      </c>
      <c r="AY37" s="25">
        <f t="shared" si="36"/>
        <v>116888163</v>
      </c>
      <c r="AZ37" s="25">
        <f t="shared" si="37"/>
        <v>0</v>
      </c>
      <c r="BA37" s="25">
        <f t="shared" si="37"/>
        <v>0</v>
      </c>
      <c r="BB37" s="25">
        <f t="shared" si="37"/>
        <v>0</v>
      </c>
      <c r="BC37" s="25">
        <f t="shared" ref="BC37:BN52" si="49">+K37-AH37</f>
        <v>0</v>
      </c>
      <c r="BD37" s="25">
        <f t="shared" si="49"/>
        <v>0</v>
      </c>
      <c r="BE37" s="25">
        <f t="shared" si="49"/>
        <v>0</v>
      </c>
      <c r="BF37" s="25">
        <f t="shared" si="49"/>
        <v>0</v>
      </c>
      <c r="BG37" s="25">
        <f t="shared" si="49"/>
        <v>0</v>
      </c>
      <c r="BH37" s="25">
        <f t="shared" si="49"/>
        <v>0</v>
      </c>
      <c r="BI37" s="25">
        <f t="shared" si="49"/>
        <v>0</v>
      </c>
      <c r="BJ37" s="25">
        <f t="shared" si="49"/>
        <v>0</v>
      </c>
      <c r="BK37" s="25">
        <f t="shared" si="49"/>
        <v>116888163</v>
      </c>
      <c r="BL37" s="25">
        <f t="shared" si="49"/>
        <v>0</v>
      </c>
      <c r="BM37" s="25">
        <f t="shared" si="49"/>
        <v>0</v>
      </c>
      <c r="BN37" s="25">
        <f t="shared" si="49"/>
        <v>0</v>
      </c>
      <c r="BO37" s="25"/>
      <c r="BP37" s="25"/>
      <c r="BQ37" s="25">
        <f t="shared" ref="BQ37:BQ57" si="50">Y37-AV37</f>
        <v>0</v>
      </c>
      <c r="BR37" s="25">
        <f t="shared" ref="BR37:BR57" si="51">+Z37-AW37</f>
        <v>0</v>
      </c>
      <c r="BS37" s="27">
        <f t="shared" si="10"/>
        <v>0.42564941785714283</v>
      </c>
      <c r="BT37" s="25">
        <f t="shared" si="40"/>
        <v>119181837</v>
      </c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>
        <f>+'[1]JULIO 2016'!$H$1112</f>
        <v>119181837</v>
      </c>
      <c r="CH37" s="25"/>
      <c r="CI37" s="25"/>
      <c r="CJ37" s="25"/>
      <c r="CK37" s="25"/>
      <c r="CL37" s="25"/>
      <c r="CM37" s="25"/>
      <c r="CN37" s="25"/>
      <c r="CO37" s="27">
        <f t="shared" si="12"/>
        <v>0.57435058214285717</v>
      </c>
      <c r="CP37" s="25">
        <f t="shared" si="41"/>
        <v>160818163</v>
      </c>
      <c r="CQ37" s="25">
        <f t="shared" si="42"/>
        <v>0</v>
      </c>
      <c r="CR37" s="25">
        <f t="shared" si="42"/>
        <v>0</v>
      </c>
      <c r="CS37" s="25">
        <f t="shared" si="42"/>
        <v>0</v>
      </c>
      <c r="CT37" s="25">
        <f t="shared" si="42"/>
        <v>0</v>
      </c>
      <c r="CU37" s="25">
        <f t="shared" si="42"/>
        <v>0</v>
      </c>
      <c r="CV37" s="25">
        <f t="shared" si="42"/>
        <v>0</v>
      </c>
      <c r="CW37" s="25">
        <f t="shared" ref="CW37:DB48" si="52">+N37-CB37</f>
        <v>0</v>
      </c>
      <c r="CX37" s="25">
        <f t="shared" si="52"/>
        <v>0</v>
      </c>
      <c r="CY37" s="25">
        <f t="shared" si="52"/>
        <v>0</v>
      </c>
      <c r="CZ37" s="25">
        <f t="shared" si="44"/>
        <v>0</v>
      </c>
      <c r="DA37" s="25">
        <f t="shared" si="44"/>
        <v>0</v>
      </c>
      <c r="DB37" s="25">
        <f t="shared" si="44"/>
        <v>160818163</v>
      </c>
      <c r="DC37" s="25">
        <f t="shared" ref="DC37:DE48" si="53">+T37-CH37</f>
        <v>0</v>
      </c>
      <c r="DD37" s="25">
        <f t="shared" si="53"/>
        <v>0</v>
      </c>
      <c r="DE37" s="25">
        <f t="shared" si="53"/>
        <v>0</v>
      </c>
      <c r="DF37" s="25"/>
      <c r="DG37" s="25">
        <f t="shared" ref="DG37:DG48" si="54">+X37-CL37</f>
        <v>0</v>
      </c>
      <c r="DH37" s="25">
        <f t="shared" si="47"/>
        <v>0</v>
      </c>
      <c r="DI37" s="25">
        <f t="shared" ref="DI37:DI48" si="55">+Z37-CN37</f>
        <v>0</v>
      </c>
      <c r="DK37" s="31">
        <f t="shared" si="19"/>
        <v>280000000</v>
      </c>
      <c r="DL37" s="31">
        <f t="shared" si="20"/>
        <v>280000000</v>
      </c>
      <c r="DM37" s="31">
        <f t="shared" si="21"/>
        <v>280000000</v>
      </c>
    </row>
    <row r="38" spans="1:117" ht="42" customHeight="1" x14ac:dyDescent="0.25">
      <c r="A38" s="232"/>
      <c r="B38" s="226"/>
      <c r="C38" s="21" t="s">
        <v>132</v>
      </c>
      <c r="D38" s="57" t="s">
        <v>133</v>
      </c>
      <c r="E38" s="23">
        <v>410</v>
      </c>
      <c r="F38" s="24" t="s">
        <v>134</v>
      </c>
      <c r="G38" s="25">
        <f t="shared" si="34"/>
        <v>193627198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>
        <v>7696735</v>
      </c>
      <c r="T38" s="25"/>
      <c r="U38" s="25">
        <v>147930463</v>
      </c>
      <c r="V38" s="25"/>
      <c r="W38" s="25"/>
      <c r="X38" s="25"/>
      <c r="Y38" s="58"/>
      <c r="Z38" s="58">
        <f>35000000+3000000</f>
        <v>38000000</v>
      </c>
      <c r="AB38" s="27">
        <f t="shared" si="1"/>
        <v>0.35552754319153035</v>
      </c>
      <c r="AC38" s="25">
        <f t="shared" si="35"/>
        <v>68839802</v>
      </c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>
        <f>+'[6]JUNIO 2016'!$W$1028</f>
        <v>7654735</v>
      </c>
      <c r="AQ38" s="25"/>
      <c r="AR38" s="25">
        <f>+'[1]JULIO 2016'!$Y$1172</f>
        <v>46290236</v>
      </c>
      <c r="AS38" s="25"/>
      <c r="AT38" s="25"/>
      <c r="AU38" s="25"/>
      <c r="AV38" s="25"/>
      <c r="AW38" s="25">
        <f>+'[1]JULIO 2016'!$AG$1172</f>
        <v>14894831</v>
      </c>
      <c r="AX38" s="27">
        <f t="shared" si="3"/>
        <v>0.64447245680846965</v>
      </c>
      <c r="AY38" s="25">
        <f t="shared" si="36"/>
        <v>124787396</v>
      </c>
      <c r="AZ38" s="25">
        <f t="shared" si="37"/>
        <v>0</v>
      </c>
      <c r="BA38" s="25">
        <f t="shared" si="37"/>
        <v>0</v>
      </c>
      <c r="BB38" s="25">
        <f t="shared" si="37"/>
        <v>0</v>
      </c>
      <c r="BC38" s="25">
        <f t="shared" si="49"/>
        <v>0</v>
      </c>
      <c r="BD38" s="25">
        <f t="shared" si="49"/>
        <v>0</v>
      </c>
      <c r="BE38" s="25">
        <f t="shared" si="49"/>
        <v>0</v>
      </c>
      <c r="BF38" s="25">
        <f t="shared" si="49"/>
        <v>0</v>
      </c>
      <c r="BG38" s="25">
        <f t="shared" si="49"/>
        <v>0</v>
      </c>
      <c r="BH38" s="25">
        <f t="shared" si="49"/>
        <v>0</v>
      </c>
      <c r="BI38" s="25">
        <f t="shared" si="49"/>
        <v>0</v>
      </c>
      <c r="BJ38" s="25">
        <f t="shared" si="49"/>
        <v>0</v>
      </c>
      <c r="BK38" s="25">
        <f t="shared" si="49"/>
        <v>42000</v>
      </c>
      <c r="BL38" s="25">
        <f t="shared" si="49"/>
        <v>0</v>
      </c>
      <c r="BM38" s="25">
        <f t="shared" si="49"/>
        <v>101640227</v>
      </c>
      <c r="BN38" s="25">
        <f t="shared" si="49"/>
        <v>0</v>
      </c>
      <c r="BO38" s="25"/>
      <c r="BP38" s="25"/>
      <c r="BQ38" s="25">
        <f t="shared" si="50"/>
        <v>0</v>
      </c>
      <c r="BR38" s="25">
        <f t="shared" si="51"/>
        <v>23105169</v>
      </c>
      <c r="BS38" s="27">
        <f t="shared" si="10"/>
        <v>0.33166123697147132</v>
      </c>
      <c r="BT38" s="25">
        <f t="shared" si="40"/>
        <v>64218636</v>
      </c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>
        <f>+'[7]MAYO 2016'!$H$901+'[7]MAYO 2016'!$H$904+'[7]MAYO 2016'!$H$906+'[7]MAYO 2016'!$W$908</f>
        <v>7654735</v>
      </c>
      <c r="CH38" s="25"/>
      <c r="CI38" s="25">
        <f>+'[1]JULIO 2016'!$H$1170-CN38-CG38</f>
        <v>41669087</v>
      </c>
      <c r="CJ38" s="25"/>
      <c r="CK38" s="25"/>
      <c r="CL38" s="25"/>
      <c r="CM38" s="25"/>
      <c r="CN38" s="25">
        <f>+'[1]JULIO 2016'!$H$1175+'[1]JULIO 2016'!$H$1188+'[1]JULIO 2016'!$H$1190+'[1]JULIO 2016'!$H$1191+'[1]JULIO 2016'!$H$1193+'[1]JULIO 2016'!$H$1197+'[1]JULIO 2016'!$H$1206</f>
        <v>14894814</v>
      </c>
      <c r="CO38" s="27">
        <f t="shared" si="12"/>
        <v>0.66833876302852868</v>
      </c>
      <c r="CP38" s="25">
        <f t="shared" si="41"/>
        <v>129408562</v>
      </c>
      <c r="CQ38" s="25">
        <f t="shared" si="42"/>
        <v>0</v>
      </c>
      <c r="CR38" s="25">
        <f t="shared" si="42"/>
        <v>0</v>
      </c>
      <c r="CS38" s="25">
        <f t="shared" si="42"/>
        <v>0</v>
      </c>
      <c r="CT38" s="25">
        <f t="shared" si="42"/>
        <v>0</v>
      </c>
      <c r="CU38" s="25">
        <f t="shared" si="42"/>
        <v>0</v>
      </c>
      <c r="CV38" s="25">
        <f t="shared" si="42"/>
        <v>0</v>
      </c>
      <c r="CW38" s="25">
        <f t="shared" si="52"/>
        <v>0</v>
      </c>
      <c r="CX38" s="25">
        <f t="shared" si="52"/>
        <v>0</v>
      </c>
      <c r="CY38" s="25">
        <f t="shared" si="52"/>
        <v>0</v>
      </c>
      <c r="CZ38" s="25">
        <f t="shared" si="44"/>
        <v>0</v>
      </c>
      <c r="DA38" s="25">
        <f t="shared" si="44"/>
        <v>0</v>
      </c>
      <c r="DB38" s="25">
        <f t="shared" si="44"/>
        <v>42000</v>
      </c>
      <c r="DC38" s="25">
        <f t="shared" si="53"/>
        <v>0</v>
      </c>
      <c r="DD38" s="25">
        <f t="shared" si="53"/>
        <v>106261376</v>
      </c>
      <c r="DE38" s="25">
        <f t="shared" si="53"/>
        <v>0</v>
      </c>
      <c r="DF38" s="25"/>
      <c r="DG38" s="25">
        <f t="shared" si="54"/>
        <v>0</v>
      </c>
      <c r="DH38" s="25">
        <f t="shared" si="47"/>
        <v>0</v>
      </c>
      <c r="DI38" s="25">
        <f t="shared" si="55"/>
        <v>23105186</v>
      </c>
      <c r="DK38" s="31">
        <f t="shared" si="19"/>
        <v>193627198</v>
      </c>
      <c r="DL38" s="31">
        <f t="shared" si="20"/>
        <v>193627198</v>
      </c>
      <c r="DM38" s="31">
        <f t="shared" si="21"/>
        <v>193627198</v>
      </c>
    </row>
    <row r="39" spans="1:117" ht="35.25" customHeight="1" x14ac:dyDescent="0.25">
      <c r="A39" s="232"/>
      <c r="B39" s="226"/>
      <c r="C39" s="21" t="s">
        <v>135</v>
      </c>
      <c r="D39" s="22" t="s">
        <v>136</v>
      </c>
      <c r="E39" s="23">
        <v>410</v>
      </c>
      <c r="F39" s="24" t="s">
        <v>91</v>
      </c>
      <c r="G39" s="25">
        <f t="shared" si="34"/>
        <v>200000000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>
        <v>100000000</v>
      </c>
      <c r="T39" s="25"/>
      <c r="U39" s="25"/>
      <c r="V39" s="25"/>
      <c r="W39" s="25"/>
      <c r="X39" s="25"/>
      <c r="Y39" s="58">
        <f>62258164+37741836</f>
        <v>100000000</v>
      </c>
      <c r="Z39" s="58"/>
      <c r="AB39" s="27">
        <f t="shared" si="1"/>
        <v>0.54790000000000005</v>
      </c>
      <c r="AC39" s="25">
        <f t="shared" si="35"/>
        <v>109580000</v>
      </c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>
        <f>+'[4]ENERO 2016'!$W$352</f>
        <v>100000000</v>
      </c>
      <c r="AQ39" s="25"/>
      <c r="AR39" s="25"/>
      <c r="AS39" s="25"/>
      <c r="AT39" s="25"/>
      <c r="AU39" s="25"/>
      <c r="AV39" s="25">
        <f>+'[6]JUNIO 2016'!$AF$1063</f>
        <v>9580000</v>
      </c>
      <c r="AW39" s="25"/>
      <c r="AX39" s="27">
        <f t="shared" si="3"/>
        <v>0.45209999999999995</v>
      </c>
      <c r="AY39" s="25">
        <f t="shared" si="36"/>
        <v>90420000</v>
      </c>
      <c r="AZ39" s="25">
        <f t="shared" si="37"/>
        <v>0</v>
      </c>
      <c r="BA39" s="25">
        <f t="shared" si="37"/>
        <v>0</v>
      </c>
      <c r="BB39" s="25">
        <f t="shared" si="37"/>
        <v>0</v>
      </c>
      <c r="BC39" s="25">
        <f t="shared" si="49"/>
        <v>0</v>
      </c>
      <c r="BD39" s="25">
        <f t="shared" si="49"/>
        <v>0</v>
      </c>
      <c r="BE39" s="25">
        <f t="shared" si="49"/>
        <v>0</v>
      </c>
      <c r="BF39" s="25">
        <f t="shared" si="49"/>
        <v>0</v>
      </c>
      <c r="BG39" s="25">
        <f t="shared" si="49"/>
        <v>0</v>
      </c>
      <c r="BH39" s="25">
        <f t="shared" si="49"/>
        <v>0</v>
      </c>
      <c r="BI39" s="25">
        <f t="shared" si="49"/>
        <v>0</v>
      </c>
      <c r="BJ39" s="25">
        <f t="shared" si="49"/>
        <v>0</v>
      </c>
      <c r="BK39" s="25">
        <f t="shared" si="49"/>
        <v>0</v>
      </c>
      <c r="BL39" s="25">
        <f t="shared" si="49"/>
        <v>0</v>
      </c>
      <c r="BM39" s="25">
        <f t="shared" si="49"/>
        <v>0</v>
      </c>
      <c r="BN39" s="25">
        <f t="shared" si="49"/>
        <v>0</v>
      </c>
      <c r="BO39" s="25"/>
      <c r="BP39" s="25"/>
      <c r="BQ39" s="25">
        <f t="shared" si="50"/>
        <v>90420000</v>
      </c>
      <c r="BR39" s="25">
        <f t="shared" si="51"/>
        <v>0</v>
      </c>
      <c r="BS39" s="27">
        <f t="shared" si="10"/>
        <v>0.54790000000000005</v>
      </c>
      <c r="BT39" s="25">
        <f t="shared" si="40"/>
        <v>109580000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>
        <f>+'[2]MARZO 2016 ULTIMO'!$H$622</f>
        <v>100000000</v>
      </c>
      <c r="CH39" s="25"/>
      <c r="CI39" s="25"/>
      <c r="CJ39" s="25"/>
      <c r="CK39" s="25"/>
      <c r="CL39" s="25"/>
      <c r="CM39" s="25">
        <f>+'[6]JUNIO 2016'!$AF$1063</f>
        <v>9580000</v>
      </c>
      <c r="CN39" s="25"/>
      <c r="CO39" s="27">
        <f t="shared" si="12"/>
        <v>0.45209999999999995</v>
      </c>
      <c r="CP39" s="25">
        <f t="shared" si="41"/>
        <v>90420000</v>
      </c>
      <c r="CQ39" s="25">
        <f t="shared" si="42"/>
        <v>0</v>
      </c>
      <c r="CR39" s="25">
        <f t="shared" si="42"/>
        <v>0</v>
      </c>
      <c r="CS39" s="25">
        <f t="shared" si="42"/>
        <v>0</v>
      </c>
      <c r="CT39" s="25">
        <f t="shared" si="42"/>
        <v>0</v>
      </c>
      <c r="CU39" s="25">
        <f t="shared" si="42"/>
        <v>0</v>
      </c>
      <c r="CV39" s="25">
        <f t="shared" si="42"/>
        <v>0</v>
      </c>
      <c r="CW39" s="25">
        <f t="shared" si="52"/>
        <v>0</v>
      </c>
      <c r="CX39" s="25">
        <f t="shared" si="52"/>
        <v>0</v>
      </c>
      <c r="CY39" s="25">
        <f t="shared" si="52"/>
        <v>0</v>
      </c>
      <c r="CZ39" s="25">
        <f t="shared" si="44"/>
        <v>0</v>
      </c>
      <c r="DA39" s="25">
        <f t="shared" si="44"/>
        <v>0</v>
      </c>
      <c r="DB39" s="25">
        <f t="shared" si="44"/>
        <v>0</v>
      </c>
      <c r="DC39" s="25">
        <f t="shared" si="53"/>
        <v>0</v>
      </c>
      <c r="DD39" s="25">
        <f t="shared" si="53"/>
        <v>0</v>
      </c>
      <c r="DE39" s="25">
        <f t="shared" si="53"/>
        <v>0</v>
      </c>
      <c r="DF39" s="25"/>
      <c r="DG39" s="25">
        <f t="shared" si="54"/>
        <v>0</v>
      </c>
      <c r="DH39" s="25">
        <f t="shared" si="47"/>
        <v>90420000</v>
      </c>
      <c r="DI39" s="25">
        <f t="shared" si="55"/>
        <v>0</v>
      </c>
      <c r="DK39" s="31">
        <f t="shared" si="19"/>
        <v>200000000</v>
      </c>
      <c r="DL39" s="31">
        <f t="shared" si="20"/>
        <v>200000000</v>
      </c>
      <c r="DM39" s="31">
        <f t="shared" si="21"/>
        <v>200000000</v>
      </c>
    </row>
    <row r="40" spans="1:117" ht="33.75" customHeight="1" x14ac:dyDescent="0.25">
      <c r="A40" s="232"/>
      <c r="B40" s="227"/>
      <c r="C40" s="21" t="s">
        <v>137</v>
      </c>
      <c r="D40" s="22" t="s">
        <v>138</v>
      </c>
      <c r="E40" s="23">
        <v>410</v>
      </c>
      <c r="F40" s="24" t="s">
        <v>76</v>
      </c>
      <c r="G40" s="25">
        <f t="shared" si="34"/>
        <v>0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58"/>
      <c r="Z40" s="58">
        <f>5000000-5000000</f>
        <v>0</v>
      </c>
      <c r="AB40" s="27" t="e">
        <f t="shared" si="1"/>
        <v>#DIV/0!</v>
      </c>
      <c r="AC40" s="25">
        <f t="shared" si="35"/>
        <v>0</v>
      </c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7" t="e">
        <f t="shared" si="3"/>
        <v>#DIV/0!</v>
      </c>
      <c r="AY40" s="25">
        <f t="shared" si="36"/>
        <v>0</v>
      </c>
      <c r="AZ40" s="25">
        <f t="shared" si="37"/>
        <v>0</v>
      </c>
      <c r="BA40" s="25">
        <f t="shared" si="37"/>
        <v>0</v>
      </c>
      <c r="BB40" s="25">
        <f t="shared" si="37"/>
        <v>0</v>
      </c>
      <c r="BC40" s="25">
        <f t="shared" si="49"/>
        <v>0</v>
      </c>
      <c r="BD40" s="25">
        <f t="shared" si="49"/>
        <v>0</v>
      </c>
      <c r="BE40" s="25">
        <f t="shared" si="49"/>
        <v>0</v>
      </c>
      <c r="BF40" s="25">
        <f t="shared" si="49"/>
        <v>0</v>
      </c>
      <c r="BG40" s="25">
        <f t="shared" si="49"/>
        <v>0</v>
      </c>
      <c r="BH40" s="25">
        <f t="shared" si="49"/>
        <v>0</v>
      </c>
      <c r="BI40" s="25">
        <f t="shared" si="49"/>
        <v>0</v>
      </c>
      <c r="BJ40" s="25">
        <f t="shared" si="49"/>
        <v>0</v>
      </c>
      <c r="BK40" s="25">
        <f t="shared" si="49"/>
        <v>0</v>
      </c>
      <c r="BL40" s="25">
        <f t="shared" si="49"/>
        <v>0</v>
      </c>
      <c r="BM40" s="25">
        <f t="shared" si="49"/>
        <v>0</v>
      </c>
      <c r="BN40" s="25">
        <f t="shared" si="49"/>
        <v>0</v>
      </c>
      <c r="BO40" s="25"/>
      <c r="BP40" s="25"/>
      <c r="BQ40" s="25">
        <f t="shared" si="50"/>
        <v>0</v>
      </c>
      <c r="BR40" s="25">
        <f t="shared" si="51"/>
        <v>0</v>
      </c>
      <c r="BS40" s="27" t="e">
        <f t="shared" si="10"/>
        <v>#DIV/0!</v>
      </c>
      <c r="BT40" s="25">
        <f t="shared" si="40"/>
        <v>0</v>
      </c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7" t="e">
        <f t="shared" si="12"/>
        <v>#DIV/0!</v>
      </c>
      <c r="CP40" s="25">
        <f t="shared" si="41"/>
        <v>0</v>
      </c>
      <c r="CQ40" s="25">
        <f t="shared" si="42"/>
        <v>0</v>
      </c>
      <c r="CR40" s="25">
        <f t="shared" si="42"/>
        <v>0</v>
      </c>
      <c r="CS40" s="25">
        <f t="shared" si="42"/>
        <v>0</v>
      </c>
      <c r="CT40" s="25">
        <f t="shared" si="42"/>
        <v>0</v>
      </c>
      <c r="CU40" s="25">
        <f t="shared" si="42"/>
        <v>0</v>
      </c>
      <c r="CV40" s="25">
        <f t="shared" si="42"/>
        <v>0</v>
      </c>
      <c r="CW40" s="25">
        <f t="shared" si="52"/>
        <v>0</v>
      </c>
      <c r="CX40" s="25">
        <f t="shared" si="52"/>
        <v>0</v>
      </c>
      <c r="CY40" s="25">
        <f t="shared" si="52"/>
        <v>0</v>
      </c>
      <c r="CZ40" s="25">
        <f t="shared" si="44"/>
        <v>0</v>
      </c>
      <c r="DA40" s="25">
        <f t="shared" si="44"/>
        <v>0</v>
      </c>
      <c r="DB40" s="25">
        <f t="shared" si="44"/>
        <v>0</v>
      </c>
      <c r="DC40" s="25">
        <f t="shared" si="53"/>
        <v>0</v>
      </c>
      <c r="DD40" s="25">
        <f t="shared" si="53"/>
        <v>0</v>
      </c>
      <c r="DE40" s="25">
        <f t="shared" si="53"/>
        <v>0</v>
      </c>
      <c r="DF40" s="25"/>
      <c r="DG40" s="25">
        <f t="shared" si="54"/>
        <v>0</v>
      </c>
      <c r="DH40" s="25">
        <f t="shared" si="47"/>
        <v>0</v>
      </c>
      <c r="DI40" s="25">
        <f t="shared" si="55"/>
        <v>0</v>
      </c>
      <c r="DK40" s="31">
        <f t="shared" si="19"/>
        <v>0</v>
      </c>
      <c r="DL40" s="31">
        <f t="shared" si="20"/>
        <v>0</v>
      </c>
      <c r="DM40" s="31">
        <f t="shared" si="21"/>
        <v>0</v>
      </c>
    </row>
    <row r="41" spans="1:117" ht="21.75" customHeight="1" x14ac:dyDescent="0.25">
      <c r="A41" s="232"/>
      <c r="B41" s="225" t="s">
        <v>139</v>
      </c>
      <c r="C41" s="21" t="s">
        <v>140</v>
      </c>
      <c r="D41" s="22" t="s">
        <v>141</v>
      </c>
      <c r="E41" s="23">
        <v>410</v>
      </c>
      <c r="F41" s="24" t="s">
        <v>91</v>
      </c>
      <c r="G41" s="25">
        <f t="shared" si="34"/>
        <v>1344000000</v>
      </c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>
        <f>1300000000+44000000</f>
        <v>1344000000</v>
      </c>
      <c r="S41" s="25"/>
      <c r="T41" s="25"/>
      <c r="U41" s="25"/>
      <c r="V41" s="25"/>
      <c r="W41" s="25"/>
      <c r="X41" s="25"/>
      <c r="Y41" s="58"/>
      <c r="Z41" s="58"/>
      <c r="AB41" s="27">
        <f t="shared" si="1"/>
        <v>0.96726190476190477</v>
      </c>
      <c r="AC41" s="25">
        <f t="shared" si="35"/>
        <v>1300000000</v>
      </c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>
        <f>+'[7]MAYO 2016'!$V$947</f>
        <v>1300000000</v>
      </c>
      <c r="AP41" s="25"/>
      <c r="AQ41" s="25"/>
      <c r="AR41" s="25"/>
      <c r="AS41" s="25"/>
      <c r="AT41" s="25"/>
      <c r="AU41" s="25"/>
      <c r="AV41" s="25"/>
      <c r="AW41" s="25"/>
      <c r="AX41" s="27">
        <f t="shared" si="3"/>
        <v>3.2738095238095233E-2</v>
      </c>
      <c r="AY41" s="25">
        <f t="shared" si="36"/>
        <v>44000000</v>
      </c>
      <c r="AZ41" s="25">
        <f t="shared" si="37"/>
        <v>0</v>
      </c>
      <c r="BA41" s="25">
        <f t="shared" si="37"/>
        <v>0</v>
      </c>
      <c r="BB41" s="25">
        <f t="shared" si="37"/>
        <v>0</v>
      </c>
      <c r="BC41" s="25">
        <f t="shared" si="49"/>
        <v>0</v>
      </c>
      <c r="BD41" s="25">
        <f t="shared" si="49"/>
        <v>0</v>
      </c>
      <c r="BE41" s="25">
        <f t="shared" si="49"/>
        <v>0</v>
      </c>
      <c r="BF41" s="25">
        <f t="shared" si="49"/>
        <v>0</v>
      </c>
      <c r="BG41" s="25">
        <f t="shared" si="49"/>
        <v>0</v>
      </c>
      <c r="BH41" s="25">
        <f t="shared" si="49"/>
        <v>0</v>
      </c>
      <c r="BI41" s="25">
        <f t="shared" si="49"/>
        <v>0</v>
      </c>
      <c r="BJ41" s="25">
        <f t="shared" si="49"/>
        <v>44000000</v>
      </c>
      <c r="BK41" s="25">
        <f t="shared" si="49"/>
        <v>0</v>
      </c>
      <c r="BL41" s="25">
        <f t="shared" si="49"/>
        <v>0</v>
      </c>
      <c r="BM41" s="25">
        <f t="shared" si="49"/>
        <v>0</v>
      </c>
      <c r="BN41" s="25">
        <f t="shared" si="49"/>
        <v>0</v>
      </c>
      <c r="BO41" s="25"/>
      <c r="BP41" s="25">
        <f>+X41-AU41</f>
        <v>0</v>
      </c>
      <c r="BQ41" s="25">
        <f t="shared" si="50"/>
        <v>0</v>
      </c>
      <c r="BR41" s="25">
        <f t="shared" si="51"/>
        <v>0</v>
      </c>
      <c r="BS41" s="27">
        <f t="shared" si="10"/>
        <v>0.64948897098214287</v>
      </c>
      <c r="BT41" s="25">
        <f t="shared" si="40"/>
        <v>872913177</v>
      </c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>
        <f>+'[1]JULIO 2016'!$H$1227</f>
        <v>872913177</v>
      </c>
      <c r="CG41" s="25"/>
      <c r="CH41" s="25"/>
      <c r="CI41" s="25"/>
      <c r="CJ41" s="25"/>
      <c r="CK41" s="25"/>
      <c r="CL41" s="25"/>
      <c r="CM41" s="25"/>
      <c r="CN41" s="25"/>
      <c r="CO41" s="27">
        <f t="shared" si="12"/>
        <v>0.35051102901785713</v>
      </c>
      <c r="CP41" s="25">
        <f t="shared" si="41"/>
        <v>471086823</v>
      </c>
      <c r="CQ41" s="25">
        <f t="shared" si="42"/>
        <v>0</v>
      </c>
      <c r="CR41" s="25">
        <f t="shared" si="42"/>
        <v>0</v>
      </c>
      <c r="CS41" s="25">
        <f t="shared" si="42"/>
        <v>0</v>
      </c>
      <c r="CT41" s="25">
        <f t="shared" si="42"/>
        <v>0</v>
      </c>
      <c r="CU41" s="25">
        <f t="shared" si="42"/>
        <v>0</v>
      </c>
      <c r="CV41" s="25">
        <f t="shared" si="42"/>
        <v>0</v>
      </c>
      <c r="CW41" s="25">
        <f t="shared" si="52"/>
        <v>0</v>
      </c>
      <c r="CX41" s="25">
        <f t="shared" si="52"/>
        <v>0</v>
      </c>
      <c r="CY41" s="25">
        <f t="shared" si="52"/>
        <v>0</v>
      </c>
      <c r="CZ41" s="25">
        <f t="shared" si="44"/>
        <v>0</v>
      </c>
      <c r="DA41" s="25">
        <f t="shared" si="44"/>
        <v>471086823</v>
      </c>
      <c r="DB41" s="25">
        <f t="shared" si="44"/>
        <v>0</v>
      </c>
      <c r="DC41" s="25">
        <f t="shared" si="53"/>
        <v>0</v>
      </c>
      <c r="DD41" s="25">
        <f t="shared" si="53"/>
        <v>0</v>
      </c>
      <c r="DE41" s="25">
        <f t="shared" si="53"/>
        <v>0</v>
      </c>
      <c r="DF41" s="25"/>
      <c r="DG41" s="25">
        <f t="shared" si="54"/>
        <v>0</v>
      </c>
      <c r="DH41" s="25">
        <f t="shared" si="47"/>
        <v>0</v>
      </c>
      <c r="DI41" s="25">
        <f t="shared" si="55"/>
        <v>0</v>
      </c>
      <c r="DK41" s="31">
        <f t="shared" si="19"/>
        <v>1344000000</v>
      </c>
      <c r="DL41" s="31">
        <f t="shared" si="20"/>
        <v>1344000000</v>
      </c>
      <c r="DM41" s="31">
        <f t="shared" si="21"/>
        <v>1344000000</v>
      </c>
    </row>
    <row r="42" spans="1:117" ht="35.25" customHeight="1" x14ac:dyDescent="0.25">
      <c r="A42" s="232"/>
      <c r="B42" s="226"/>
      <c r="C42" s="21" t="s">
        <v>142</v>
      </c>
      <c r="D42" s="22" t="s">
        <v>143</v>
      </c>
      <c r="E42" s="23">
        <v>410</v>
      </c>
      <c r="F42" s="24" t="s">
        <v>91</v>
      </c>
      <c r="G42" s="25">
        <f t="shared" si="34"/>
        <v>96094870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>
        <f>50000000+3094870+20000000+23000000</f>
        <v>96094870</v>
      </c>
      <c r="V42" s="25"/>
      <c r="W42" s="25"/>
      <c r="X42" s="25"/>
      <c r="Y42" s="58"/>
      <c r="Z42" s="58"/>
      <c r="AB42" s="27">
        <f t="shared" si="1"/>
        <v>0.81574458657366411</v>
      </c>
      <c r="AC42" s="25">
        <f t="shared" si="35"/>
        <v>78388870</v>
      </c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>
        <f>+'[6]JUNIO 2016'!$Y$1217</f>
        <v>78388870</v>
      </c>
      <c r="AS42" s="25"/>
      <c r="AT42" s="25"/>
      <c r="AU42" s="25"/>
      <c r="AV42" s="25"/>
      <c r="AW42" s="25"/>
      <c r="AX42" s="27">
        <f t="shared" si="3"/>
        <v>0.18425541342633589</v>
      </c>
      <c r="AY42" s="25">
        <f t="shared" si="36"/>
        <v>17706000</v>
      </c>
      <c r="AZ42" s="25">
        <f t="shared" si="37"/>
        <v>0</v>
      </c>
      <c r="BA42" s="25">
        <f t="shared" si="37"/>
        <v>0</v>
      </c>
      <c r="BB42" s="25">
        <f t="shared" si="37"/>
        <v>0</v>
      </c>
      <c r="BC42" s="25">
        <f t="shared" si="49"/>
        <v>0</v>
      </c>
      <c r="BD42" s="25">
        <f t="shared" si="49"/>
        <v>0</v>
      </c>
      <c r="BE42" s="25">
        <f t="shared" si="49"/>
        <v>0</v>
      </c>
      <c r="BF42" s="25">
        <f t="shared" si="49"/>
        <v>0</v>
      </c>
      <c r="BG42" s="25">
        <f>+O42-AM42</f>
        <v>0</v>
      </c>
      <c r="BH42" s="25">
        <f>+P42-AN42</f>
        <v>0</v>
      </c>
      <c r="BI42" s="25">
        <f t="shared" si="49"/>
        <v>0</v>
      </c>
      <c r="BJ42" s="25">
        <f t="shared" si="49"/>
        <v>0</v>
      </c>
      <c r="BK42" s="25">
        <f t="shared" si="49"/>
        <v>0</v>
      </c>
      <c r="BL42" s="25">
        <f t="shared" si="49"/>
        <v>0</v>
      </c>
      <c r="BM42" s="25">
        <f t="shared" si="49"/>
        <v>17706000</v>
      </c>
      <c r="BN42" s="25">
        <f t="shared" si="49"/>
        <v>0</v>
      </c>
      <c r="BO42" s="25"/>
      <c r="BP42" s="25">
        <f>+X42-AU42</f>
        <v>0</v>
      </c>
      <c r="BQ42" s="25">
        <f t="shared" si="50"/>
        <v>0</v>
      </c>
      <c r="BR42" s="25">
        <f t="shared" si="51"/>
        <v>0</v>
      </c>
      <c r="BS42" s="27">
        <f t="shared" si="10"/>
        <v>0.74003816228691499</v>
      </c>
      <c r="BT42" s="25">
        <f t="shared" si="40"/>
        <v>71113871</v>
      </c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>
        <f>+'[7]MAYO 2016'!$H$1077</f>
        <v>71113871</v>
      </c>
      <c r="CJ42" s="25"/>
      <c r="CK42" s="25"/>
      <c r="CL42" s="25"/>
      <c r="CM42" s="25"/>
      <c r="CN42" s="25"/>
      <c r="CO42" s="27">
        <f t="shared" si="12"/>
        <v>0.25996183771308501</v>
      </c>
      <c r="CP42" s="25">
        <f t="shared" si="41"/>
        <v>24980999</v>
      </c>
      <c r="CQ42" s="25">
        <f t="shared" si="42"/>
        <v>0</v>
      </c>
      <c r="CR42" s="25">
        <f t="shared" si="42"/>
        <v>0</v>
      </c>
      <c r="CS42" s="25">
        <f t="shared" si="42"/>
        <v>0</v>
      </c>
      <c r="CT42" s="25">
        <f t="shared" si="42"/>
        <v>0</v>
      </c>
      <c r="CU42" s="25">
        <f t="shared" si="42"/>
        <v>0</v>
      </c>
      <c r="CV42" s="25">
        <f t="shared" si="42"/>
        <v>0</v>
      </c>
      <c r="CW42" s="25">
        <f t="shared" si="52"/>
        <v>0</v>
      </c>
      <c r="CX42" s="25">
        <f t="shared" si="52"/>
        <v>0</v>
      </c>
      <c r="CY42" s="25">
        <f t="shared" si="52"/>
        <v>0</v>
      </c>
      <c r="CZ42" s="25">
        <f t="shared" si="44"/>
        <v>0</v>
      </c>
      <c r="DA42" s="25">
        <f t="shared" si="44"/>
        <v>0</v>
      </c>
      <c r="DB42" s="25">
        <f t="shared" si="44"/>
        <v>0</v>
      </c>
      <c r="DC42" s="25">
        <f t="shared" si="53"/>
        <v>0</v>
      </c>
      <c r="DD42" s="25">
        <f t="shared" si="53"/>
        <v>24980999</v>
      </c>
      <c r="DE42" s="25">
        <f t="shared" si="53"/>
        <v>0</v>
      </c>
      <c r="DF42" s="25"/>
      <c r="DG42" s="25">
        <f t="shared" si="54"/>
        <v>0</v>
      </c>
      <c r="DH42" s="25">
        <f t="shared" si="47"/>
        <v>0</v>
      </c>
      <c r="DI42" s="25">
        <f t="shared" si="55"/>
        <v>0</v>
      </c>
      <c r="DK42" s="31">
        <f t="shared" si="19"/>
        <v>96094870</v>
      </c>
      <c r="DL42" s="31">
        <f t="shared" si="20"/>
        <v>96094870</v>
      </c>
      <c r="DM42" s="31">
        <f t="shared" si="21"/>
        <v>96094870</v>
      </c>
    </row>
    <row r="43" spans="1:117" ht="18.75" customHeight="1" x14ac:dyDescent="0.25">
      <c r="A43" s="232"/>
      <c r="B43" s="227"/>
      <c r="C43" s="21" t="s">
        <v>144</v>
      </c>
      <c r="D43" s="22" t="s">
        <v>145</v>
      </c>
      <c r="E43" s="23">
        <v>410</v>
      </c>
      <c r="F43" s="24" t="s">
        <v>91</v>
      </c>
      <c r="G43" s="25">
        <f t="shared" si="34"/>
        <v>16905130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>
        <f>20000000-3094870</f>
        <v>16905130</v>
      </c>
      <c r="V43" s="25"/>
      <c r="W43" s="25"/>
      <c r="X43" s="25"/>
      <c r="Y43" s="58"/>
      <c r="Z43" s="58"/>
      <c r="AB43" s="27">
        <f t="shared" si="1"/>
        <v>1</v>
      </c>
      <c r="AC43" s="25">
        <f t="shared" si="35"/>
        <v>16905130</v>
      </c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>
        <f>+'[2]MARZO 2016 ULTIMO'!$Y$724</f>
        <v>16905130</v>
      </c>
      <c r="AS43" s="25"/>
      <c r="AT43" s="25"/>
      <c r="AU43" s="25"/>
      <c r="AV43" s="25"/>
      <c r="AW43" s="25"/>
      <c r="AX43" s="27">
        <f t="shared" si="3"/>
        <v>0</v>
      </c>
      <c r="AY43" s="25">
        <f t="shared" si="36"/>
        <v>0</v>
      </c>
      <c r="AZ43" s="25">
        <f t="shared" si="37"/>
        <v>0</v>
      </c>
      <c r="BA43" s="25">
        <f t="shared" si="37"/>
        <v>0</v>
      </c>
      <c r="BB43" s="25">
        <f t="shared" si="37"/>
        <v>0</v>
      </c>
      <c r="BC43" s="25">
        <f t="shared" si="49"/>
        <v>0</v>
      </c>
      <c r="BD43" s="25">
        <f t="shared" si="49"/>
        <v>0</v>
      </c>
      <c r="BE43" s="25">
        <f t="shared" si="49"/>
        <v>0</v>
      </c>
      <c r="BF43" s="25">
        <f t="shared" si="49"/>
        <v>0</v>
      </c>
      <c r="BG43" s="25">
        <f>+O43-AM43</f>
        <v>0</v>
      </c>
      <c r="BH43" s="25">
        <f>+P43-AN43</f>
        <v>0</v>
      </c>
      <c r="BI43" s="25">
        <f t="shared" si="49"/>
        <v>0</v>
      </c>
      <c r="BJ43" s="25">
        <f t="shared" si="49"/>
        <v>0</v>
      </c>
      <c r="BK43" s="25">
        <f t="shared" si="49"/>
        <v>0</v>
      </c>
      <c r="BL43" s="25"/>
      <c r="BM43" s="25">
        <f t="shared" si="49"/>
        <v>0</v>
      </c>
      <c r="BN43" s="25">
        <f t="shared" si="49"/>
        <v>0</v>
      </c>
      <c r="BO43" s="25"/>
      <c r="BP43" s="25"/>
      <c r="BQ43" s="25">
        <f t="shared" si="50"/>
        <v>0</v>
      </c>
      <c r="BR43" s="25">
        <f t="shared" si="51"/>
        <v>0</v>
      </c>
      <c r="BS43" s="27">
        <f t="shared" si="10"/>
        <v>1</v>
      </c>
      <c r="BT43" s="25">
        <f t="shared" si="40"/>
        <v>16905130</v>
      </c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>
        <f>+'[3]ABRIL 2016'!$H$929</f>
        <v>16905130</v>
      </c>
      <c r="CJ43" s="25"/>
      <c r="CK43" s="25"/>
      <c r="CL43" s="25"/>
      <c r="CM43" s="25"/>
      <c r="CN43" s="25"/>
      <c r="CO43" s="27">
        <f t="shared" si="12"/>
        <v>0</v>
      </c>
      <c r="CP43" s="25">
        <f t="shared" si="41"/>
        <v>0</v>
      </c>
      <c r="CQ43" s="25">
        <f t="shared" si="42"/>
        <v>0</v>
      </c>
      <c r="CR43" s="25">
        <f t="shared" si="42"/>
        <v>0</v>
      </c>
      <c r="CS43" s="25">
        <f t="shared" si="42"/>
        <v>0</v>
      </c>
      <c r="CT43" s="25">
        <f t="shared" si="42"/>
        <v>0</v>
      </c>
      <c r="CU43" s="25">
        <f t="shared" si="42"/>
        <v>0</v>
      </c>
      <c r="CV43" s="25">
        <f t="shared" si="42"/>
        <v>0</v>
      </c>
      <c r="CW43" s="25">
        <f t="shared" si="52"/>
        <v>0</v>
      </c>
      <c r="CX43" s="25">
        <f t="shared" si="52"/>
        <v>0</v>
      </c>
      <c r="CY43" s="25">
        <f t="shared" si="52"/>
        <v>0</v>
      </c>
      <c r="CZ43" s="25">
        <f t="shared" si="44"/>
        <v>0</v>
      </c>
      <c r="DA43" s="25">
        <f t="shared" si="44"/>
        <v>0</v>
      </c>
      <c r="DB43" s="25">
        <f t="shared" si="44"/>
        <v>0</v>
      </c>
      <c r="DC43" s="25">
        <f t="shared" si="53"/>
        <v>0</v>
      </c>
      <c r="DD43" s="25">
        <f t="shared" si="53"/>
        <v>0</v>
      </c>
      <c r="DE43" s="25">
        <f t="shared" si="53"/>
        <v>0</v>
      </c>
      <c r="DF43" s="25"/>
      <c r="DG43" s="25">
        <f t="shared" si="54"/>
        <v>0</v>
      </c>
      <c r="DH43" s="25">
        <f t="shared" si="47"/>
        <v>0</v>
      </c>
      <c r="DI43" s="25">
        <f t="shared" si="55"/>
        <v>0</v>
      </c>
      <c r="DK43" s="31">
        <f t="shared" si="19"/>
        <v>16905130</v>
      </c>
      <c r="DL43" s="31">
        <f t="shared" si="20"/>
        <v>16905130</v>
      </c>
      <c r="DM43" s="31">
        <f t="shared" si="21"/>
        <v>16905130</v>
      </c>
    </row>
    <row r="44" spans="1:117" ht="30.75" customHeight="1" x14ac:dyDescent="0.25">
      <c r="A44" s="232"/>
      <c r="B44" s="225" t="s">
        <v>146</v>
      </c>
      <c r="C44" s="21" t="s">
        <v>147</v>
      </c>
      <c r="D44" s="22" t="s">
        <v>148</v>
      </c>
      <c r="E44" s="23">
        <v>410</v>
      </c>
      <c r="F44" s="24" t="s">
        <v>91</v>
      </c>
      <c r="G44" s="25">
        <f t="shared" si="34"/>
        <v>20000000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>
        <v>20000000</v>
      </c>
      <c r="V44" s="25"/>
      <c r="W44" s="25"/>
      <c r="X44" s="25"/>
      <c r="Y44" s="58"/>
      <c r="Z44" s="58"/>
      <c r="AB44" s="27">
        <f t="shared" si="1"/>
        <v>1</v>
      </c>
      <c r="AC44" s="25">
        <f t="shared" si="35"/>
        <v>20000000</v>
      </c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>
        <f>+'[4]ENERO 2016'!$Y$406</f>
        <v>20000000</v>
      </c>
      <c r="AS44" s="25"/>
      <c r="AT44" s="25"/>
      <c r="AU44" s="25"/>
      <c r="AV44" s="25"/>
      <c r="AW44" s="25"/>
      <c r="AX44" s="27">
        <f t="shared" si="3"/>
        <v>0</v>
      </c>
      <c r="AY44" s="25">
        <f t="shared" si="36"/>
        <v>0</v>
      </c>
      <c r="AZ44" s="25">
        <f t="shared" si="37"/>
        <v>0</v>
      </c>
      <c r="BA44" s="25">
        <f t="shared" si="37"/>
        <v>0</v>
      </c>
      <c r="BB44" s="25">
        <f t="shared" si="37"/>
        <v>0</v>
      </c>
      <c r="BC44" s="25">
        <f t="shared" si="49"/>
        <v>0</v>
      </c>
      <c r="BD44" s="25">
        <f t="shared" si="49"/>
        <v>0</v>
      </c>
      <c r="BE44" s="25">
        <f t="shared" si="49"/>
        <v>0</v>
      </c>
      <c r="BF44" s="25">
        <f t="shared" si="49"/>
        <v>0</v>
      </c>
      <c r="BG44" s="25">
        <f t="shared" si="49"/>
        <v>0</v>
      </c>
      <c r="BH44" s="25">
        <f t="shared" ref="BH44:BH57" si="56">+P44-AN44</f>
        <v>0</v>
      </c>
      <c r="BI44" s="25">
        <f t="shared" si="49"/>
        <v>0</v>
      </c>
      <c r="BJ44" s="25">
        <f t="shared" si="49"/>
        <v>0</v>
      </c>
      <c r="BK44" s="25">
        <f t="shared" si="49"/>
        <v>0</v>
      </c>
      <c r="BL44" s="25">
        <f>+T44-AQ44</f>
        <v>0</v>
      </c>
      <c r="BM44" s="25">
        <f t="shared" si="49"/>
        <v>0</v>
      </c>
      <c r="BN44" s="25">
        <f t="shared" si="49"/>
        <v>0</v>
      </c>
      <c r="BO44" s="25"/>
      <c r="BP44" s="25">
        <f>+X44-AU44</f>
        <v>0</v>
      </c>
      <c r="BQ44" s="25">
        <f t="shared" si="50"/>
        <v>0</v>
      </c>
      <c r="BR44" s="25">
        <f t="shared" si="51"/>
        <v>0</v>
      </c>
      <c r="BS44" s="27">
        <f t="shared" si="10"/>
        <v>1</v>
      </c>
      <c r="BT44" s="25">
        <f t="shared" si="40"/>
        <v>20000000</v>
      </c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>
        <f>+'[1]JULIO 2016'!$H$1402</f>
        <v>20000000</v>
      </c>
      <c r="CJ44" s="25"/>
      <c r="CK44" s="25"/>
      <c r="CL44" s="25"/>
      <c r="CM44" s="25"/>
      <c r="CN44" s="25"/>
      <c r="CO44" s="27">
        <f t="shared" si="12"/>
        <v>0</v>
      </c>
      <c r="CP44" s="25">
        <f t="shared" si="41"/>
        <v>0</v>
      </c>
      <c r="CQ44" s="25">
        <f t="shared" si="42"/>
        <v>0</v>
      </c>
      <c r="CR44" s="25">
        <f t="shared" si="42"/>
        <v>0</v>
      </c>
      <c r="CS44" s="25">
        <f t="shared" si="42"/>
        <v>0</v>
      </c>
      <c r="CT44" s="25">
        <f t="shared" si="42"/>
        <v>0</v>
      </c>
      <c r="CU44" s="25">
        <f t="shared" si="42"/>
        <v>0</v>
      </c>
      <c r="CV44" s="25">
        <f t="shared" si="42"/>
        <v>0</v>
      </c>
      <c r="CW44" s="25">
        <f t="shared" si="52"/>
        <v>0</v>
      </c>
      <c r="CX44" s="25">
        <f t="shared" si="52"/>
        <v>0</v>
      </c>
      <c r="CY44" s="25">
        <f t="shared" si="52"/>
        <v>0</v>
      </c>
      <c r="CZ44" s="25">
        <f t="shared" si="44"/>
        <v>0</v>
      </c>
      <c r="DA44" s="25">
        <f t="shared" si="44"/>
        <v>0</v>
      </c>
      <c r="DB44" s="25">
        <f t="shared" si="44"/>
        <v>0</v>
      </c>
      <c r="DC44" s="25">
        <f t="shared" si="53"/>
        <v>0</v>
      </c>
      <c r="DD44" s="25">
        <f t="shared" si="53"/>
        <v>0</v>
      </c>
      <c r="DE44" s="25">
        <f t="shared" si="53"/>
        <v>0</v>
      </c>
      <c r="DF44" s="25"/>
      <c r="DG44" s="25">
        <f t="shared" si="54"/>
        <v>0</v>
      </c>
      <c r="DH44" s="25">
        <f t="shared" si="47"/>
        <v>0</v>
      </c>
      <c r="DI44" s="25">
        <f t="shared" si="55"/>
        <v>0</v>
      </c>
      <c r="DK44" s="31">
        <f t="shared" si="19"/>
        <v>20000000</v>
      </c>
      <c r="DL44" s="31">
        <f t="shared" si="20"/>
        <v>20000000</v>
      </c>
      <c r="DM44" s="31">
        <f t="shared" si="21"/>
        <v>20000000</v>
      </c>
    </row>
    <row r="45" spans="1:117" ht="33.75" customHeight="1" x14ac:dyDescent="0.25">
      <c r="A45" s="232"/>
      <c r="B45" s="226"/>
      <c r="C45" s="21" t="s">
        <v>149</v>
      </c>
      <c r="D45" s="22" t="s">
        <v>150</v>
      </c>
      <c r="E45" s="23">
        <v>410</v>
      </c>
      <c r="F45" s="24" t="s">
        <v>91</v>
      </c>
      <c r="G45" s="25">
        <f t="shared" si="34"/>
        <v>10000000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>
        <v>10000000</v>
      </c>
      <c r="V45" s="25"/>
      <c r="W45" s="25"/>
      <c r="X45" s="25"/>
      <c r="Y45" s="58"/>
      <c r="Z45" s="58"/>
      <c r="AB45" s="27">
        <f t="shared" si="1"/>
        <v>0.92333399999999999</v>
      </c>
      <c r="AC45" s="25">
        <f t="shared" si="35"/>
        <v>9233340</v>
      </c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>
        <f>+'[7]MAYO 2016'!$G$1115</f>
        <v>9233340</v>
      </c>
      <c r="AS45" s="25"/>
      <c r="AT45" s="25"/>
      <c r="AU45" s="25"/>
      <c r="AV45" s="25"/>
      <c r="AW45" s="25"/>
      <c r="AX45" s="27">
        <f t="shared" si="3"/>
        <v>7.6666000000000012E-2</v>
      </c>
      <c r="AY45" s="25">
        <f t="shared" si="36"/>
        <v>766660</v>
      </c>
      <c r="AZ45" s="25">
        <f t="shared" si="37"/>
        <v>0</v>
      </c>
      <c r="BA45" s="25">
        <f t="shared" si="37"/>
        <v>0</v>
      </c>
      <c r="BB45" s="25">
        <f t="shared" si="37"/>
        <v>0</v>
      </c>
      <c r="BC45" s="25">
        <f t="shared" si="49"/>
        <v>0</v>
      </c>
      <c r="BD45" s="25">
        <f t="shared" si="49"/>
        <v>0</v>
      </c>
      <c r="BE45" s="25">
        <f t="shared" si="49"/>
        <v>0</v>
      </c>
      <c r="BF45" s="25">
        <f t="shared" si="49"/>
        <v>0</v>
      </c>
      <c r="BG45" s="25">
        <f t="shared" si="49"/>
        <v>0</v>
      </c>
      <c r="BH45" s="25">
        <f t="shared" si="56"/>
        <v>0</v>
      </c>
      <c r="BI45" s="25">
        <f t="shared" si="49"/>
        <v>0</v>
      </c>
      <c r="BJ45" s="25">
        <f t="shared" si="49"/>
        <v>0</v>
      </c>
      <c r="BK45" s="25">
        <f t="shared" si="49"/>
        <v>0</v>
      </c>
      <c r="BL45" s="25">
        <f>+T45-AQ45</f>
        <v>0</v>
      </c>
      <c r="BM45" s="25">
        <f t="shared" si="49"/>
        <v>766660</v>
      </c>
      <c r="BN45" s="25">
        <f t="shared" si="49"/>
        <v>0</v>
      </c>
      <c r="BO45" s="25"/>
      <c r="BP45" s="25"/>
      <c r="BQ45" s="25">
        <f t="shared" si="50"/>
        <v>0</v>
      </c>
      <c r="BR45" s="25">
        <f t="shared" si="51"/>
        <v>0</v>
      </c>
      <c r="BS45" s="27">
        <f t="shared" si="10"/>
        <v>0.92333399999999999</v>
      </c>
      <c r="BT45" s="25">
        <f t="shared" si="40"/>
        <v>9233340</v>
      </c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>
        <f>+'[7]MAYO 2016'!$H$1115</f>
        <v>9233340</v>
      </c>
      <c r="CJ45" s="25"/>
      <c r="CK45" s="25"/>
      <c r="CL45" s="25"/>
      <c r="CM45" s="25"/>
      <c r="CN45" s="25"/>
      <c r="CO45" s="27">
        <f t="shared" si="12"/>
        <v>7.6666000000000012E-2</v>
      </c>
      <c r="CP45" s="25">
        <f t="shared" si="41"/>
        <v>766660</v>
      </c>
      <c r="CQ45" s="25">
        <f t="shared" si="42"/>
        <v>0</v>
      </c>
      <c r="CR45" s="25">
        <f t="shared" si="42"/>
        <v>0</v>
      </c>
      <c r="CS45" s="25">
        <f t="shared" si="42"/>
        <v>0</v>
      </c>
      <c r="CT45" s="25">
        <f t="shared" si="42"/>
        <v>0</v>
      </c>
      <c r="CU45" s="25">
        <f t="shared" si="42"/>
        <v>0</v>
      </c>
      <c r="CV45" s="25">
        <f t="shared" si="42"/>
        <v>0</v>
      </c>
      <c r="CW45" s="25">
        <f t="shared" si="52"/>
        <v>0</v>
      </c>
      <c r="CX45" s="25">
        <f t="shared" si="52"/>
        <v>0</v>
      </c>
      <c r="CY45" s="25">
        <f t="shared" si="52"/>
        <v>0</v>
      </c>
      <c r="CZ45" s="25">
        <f t="shared" si="44"/>
        <v>0</v>
      </c>
      <c r="DA45" s="25">
        <f t="shared" si="44"/>
        <v>0</v>
      </c>
      <c r="DB45" s="25">
        <f t="shared" si="44"/>
        <v>0</v>
      </c>
      <c r="DC45" s="25">
        <f t="shared" si="53"/>
        <v>0</v>
      </c>
      <c r="DD45" s="25">
        <f t="shared" si="53"/>
        <v>766660</v>
      </c>
      <c r="DE45" s="25">
        <f t="shared" si="53"/>
        <v>0</v>
      </c>
      <c r="DF45" s="25"/>
      <c r="DG45" s="25">
        <f t="shared" si="54"/>
        <v>0</v>
      </c>
      <c r="DH45" s="25">
        <f t="shared" si="47"/>
        <v>0</v>
      </c>
      <c r="DI45" s="25">
        <f t="shared" si="55"/>
        <v>0</v>
      </c>
      <c r="DK45" s="31">
        <f t="shared" si="19"/>
        <v>10000000</v>
      </c>
      <c r="DL45" s="31">
        <f t="shared" si="20"/>
        <v>10000000</v>
      </c>
      <c r="DM45" s="31">
        <f t="shared" si="21"/>
        <v>10000000</v>
      </c>
    </row>
    <row r="46" spans="1:117" ht="21.75" customHeight="1" x14ac:dyDescent="0.25">
      <c r="A46" s="232"/>
      <c r="B46" s="226"/>
      <c r="C46" s="21" t="s">
        <v>151</v>
      </c>
      <c r="D46" s="22" t="s">
        <v>152</v>
      </c>
      <c r="E46" s="23">
        <v>410</v>
      </c>
      <c r="F46" s="24" t="s">
        <v>91</v>
      </c>
      <c r="G46" s="25">
        <f t="shared" si="34"/>
        <v>20000000</v>
      </c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>
        <v>20000000</v>
      </c>
      <c r="V46" s="25"/>
      <c r="W46" s="25"/>
      <c r="X46" s="25"/>
      <c r="Y46" s="58"/>
      <c r="Z46" s="58"/>
      <c r="AB46" s="27">
        <f t="shared" si="1"/>
        <v>0</v>
      </c>
      <c r="AC46" s="25">
        <f t="shared" si="35"/>
        <v>0</v>
      </c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7">
        <f t="shared" si="3"/>
        <v>1</v>
      </c>
      <c r="AY46" s="25">
        <f t="shared" si="36"/>
        <v>20000000</v>
      </c>
      <c r="AZ46" s="25">
        <f t="shared" si="37"/>
        <v>0</v>
      </c>
      <c r="BA46" s="25">
        <f t="shared" si="37"/>
        <v>0</v>
      </c>
      <c r="BB46" s="25">
        <f t="shared" si="37"/>
        <v>0</v>
      </c>
      <c r="BC46" s="25">
        <f t="shared" si="49"/>
        <v>0</v>
      </c>
      <c r="BD46" s="25">
        <f t="shared" si="49"/>
        <v>0</v>
      </c>
      <c r="BE46" s="25">
        <f t="shared" si="49"/>
        <v>0</v>
      </c>
      <c r="BF46" s="25">
        <f t="shared" si="49"/>
        <v>0</v>
      </c>
      <c r="BG46" s="25">
        <f t="shared" si="49"/>
        <v>0</v>
      </c>
      <c r="BH46" s="25">
        <f t="shared" si="56"/>
        <v>0</v>
      </c>
      <c r="BI46" s="25">
        <f t="shared" si="49"/>
        <v>0</v>
      </c>
      <c r="BJ46" s="25">
        <f t="shared" si="49"/>
        <v>0</v>
      </c>
      <c r="BK46" s="25">
        <f t="shared" si="49"/>
        <v>0</v>
      </c>
      <c r="BL46" s="25"/>
      <c r="BM46" s="25">
        <f t="shared" si="49"/>
        <v>20000000</v>
      </c>
      <c r="BN46" s="25">
        <f t="shared" si="49"/>
        <v>0</v>
      </c>
      <c r="BO46" s="25"/>
      <c r="BP46" s="25"/>
      <c r="BQ46" s="25">
        <f t="shared" si="50"/>
        <v>0</v>
      </c>
      <c r="BR46" s="25">
        <f t="shared" si="51"/>
        <v>0</v>
      </c>
      <c r="BS46" s="27">
        <f t="shared" si="10"/>
        <v>0</v>
      </c>
      <c r="BT46" s="25">
        <f t="shared" si="40"/>
        <v>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7">
        <f t="shared" si="12"/>
        <v>1</v>
      </c>
      <c r="CP46" s="25">
        <f t="shared" si="41"/>
        <v>20000000</v>
      </c>
      <c r="CQ46" s="25">
        <f t="shared" si="42"/>
        <v>0</v>
      </c>
      <c r="CR46" s="25">
        <f t="shared" si="42"/>
        <v>0</v>
      </c>
      <c r="CS46" s="25">
        <f t="shared" si="42"/>
        <v>0</v>
      </c>
      <c r="CT46" s="25">
        <f t="shared" si="42"/>
        <v>0</v>
      </c>
      <c r="CU46" s="25">
        <f t="shared" si="42"/>
        <v>0</v>
      </c>
      <c r="CV46" s="25">
        <f t="shared" si="42"/>
        <v>0</v>
      </c>
      <c r="CW46" s="25">
        <f t="shared" si="52"/>
        <v>0</v>
      </c>
      <c r="CX46" s="25">
        <f t="shared" si="52"/>
        <v>0</v>
      </c>
      <c r="CY46" s="25">
        <f t="shared" si="52"/>
        <v>0</v>
      </c>
      <c r="CZ46" s="25">
        <f t="shared" si="52"/>
        <v>0</v>
      </c>
      <c r="DA46" s="25">
        <f t="shared" si="52"/>
        <v>0</v>
      </c>
      <c r="DB46" s="25">
        <f t="shared" si="52"/>
        <v>0</v>
      </c>
      <c r="DC46" s="25">
        <f t="shared" si="53"/>
        <v>0</v>
      </c>
      <c r="DD46" s="25">
        <f t="shared" si="53"/>
        <v>20000000</v>
      </c>
      <c r="DE46" s="25">
        <f t="shared" si="53"/>
        <v>0</v>
      </c>
      <c r="DF46" s="25"/>
      <c r="DG46" s="25">
        <f t="shared" si="54"/>
        <v>0</v>
      </c>
      <c r="DH46" s="25">
        <f t="shared" ref="DH46:DH57" si="57">Y46-CM46</f>
        <v>0</v>
      </c>
      <c r="DI46" s="25">
        <f t="shared" si="55"/>
        <v>0</v>
      </c>
      <c r="DK46" s="31">
        <f t="shared" si="19"/>
        <v>20000000</v>
      </c>
      <c r="DL46" s="31">
        <f t="shared" si="20"/>
        <v>20000000</v>
      </c>
      <c r="DM46" s="31">
        <f t="shared" si="21"/>
        <v>20000000</v>
      </c>
    </row>
    <row r="47" spans="1:117" ht="36" customHeight="1" x14ac:dyDescent="0.25">
      <c r="A47" s="232"/>
      <c r="B47" s="227"/>
      <c r="C47" s="21" t="s">
        <v>153</v>
      </c>
      <c r="D47" s="22" t="s">
        <v>154</v>
      </c>
      <c r="E47" s="23">
        <v>410</v>
      </c>
      <c r="F47" s="24" t="s">
        <v>91</v>
      </c>
      <c r="G47" s="25">
        <f t="shared" si="34"/>
        <v>13200000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>
        <v>10000000</v>
      </c>
      <c r="V47" s="25"/>
      <c r="W47" s="25"/>
      <c r="X47" s="25"/>
      <c r="Y47" s="58"/>
      <c r="Z47" s="58">
        <f>3200000</f>
        <v>3200000</v>
      </c>
      <c r="AB47" s="27">
        <f t="shared" si="1"/>
        <v>0.24087121212121212</v>
      </c>
      <c r="AC47" s="25">
        <f t="shared" si="35"/>
        <v>3179500</v>
      </c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>
        <f>+'[3]ABRIL 2016'!$Y$961</f>
        <v>3179500</v>
      </c>
      <c r="AS47" s="25"/>
      <c r="AT47" s="25"/>
      <c r="AU47" s="25"/>
      <c r="AV47" s="25"/>
      <c r="AW47" s="25"/>
      <c r="AX47" s="27">
        <f t="shared" si="3"/>
        <v>0.7591287878787879</v>
      </c>
      <c r="AY47" s="25">
        <f t="shared" si="36"/>
        <v>10020500</v>
      </c>
      <c r="AZ47" s="25">
        <f t="shared" si="37"/>
        <v>0</v>
      </c>
      <c r="BA47" s="25">
        <f t="shared" si="37"/>
        <v>0</v>
      </c>
      <c r="BB47" s="25">
        <f t="shared" si="37"/>
        <v>0</v>
      </c>
      <c r="BC47" s="25">
        <f t="shared" si="49"/>
        <v>0</v>
      </c>
      <c r="BD47" s="25">
        <f t="shared" si="49"/>
        <v>0</v>
      </c>
      <c r="BE47" s="25">
        <f t="shared" si="49"/>
        <v>0</v>
      </c>
      <c r="BF47" s="25">
        <f t="shared" si="49"/>
        <v>0</v>
      </c>
      <c r="BG47" s="25">
        <f t="shared" si="49"/>
        <v>0</v>
      </c>
      <c r="BH47" s="25">
        <f t="shared" si="56"/>
        <v>0</v>
      </c>
      <c r="BI47" s="25">
        <f t="shared" si="49"/>
        <v>0</v>
      </c>
      <c r="BJ47" s="25">
        <f t="shared" si="49"/>
        <v>0</v>
      </c>
      <c r="BK47" s="25">
        <f t="shared" si="49"/>
        <v>0</v>
      </c>
      <c r="BL47" s="25"/>
      <c r="BM47" s="25">
        <f t="shared" si="49"/>
        <v>6820500</v>
      </c>
      <c r="BN47" s="25">
        <f t="shared" si="49"/>
        <v>0</v>
      </c>
      <c r="BO47" s="25"/>
      <c r="BP47" s="25"/>
      <c r="BQ47" s="25">
        <f t="shared" si="50"/>
        <v>0</v>
      </c>
      <c r="BR47" s="25">
        <f t="shared" si="51"/>
        <v>3200000</v>
      </c>
      <c r="BS47" s="27">
        <f t="shared" si="10"/>
        <v>0.24087121212121212</v>
      </c>
      <c r="BT47" s="25">
        <f t="shared" si="40"/>
        <v>3179500</v>
      </c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>
        <f>+'[3]ABRIL 2016'!$H$959</f>
        <v>3179500</v>
      </c>
      <c r="CJ47" s="25"/>
      <c r="CK47" s="25"/>
      <c r="CL47" s="25"/>
      <c r="CM47" s="25"/>
      <c r="CN47" s="25"/>
      <c r="CO47" s="27">
        <f t="shared" si="12"/>
        <v>0.7591287878787879</v>
      </c>
      <c r="CP47" s="25">
        <f t="shared" si="41"/>
        <v>10020500</v>
      </c>
      <c r="CQ47" s="25">
        <f t="shared" si="42"/>
        <v>0</v>
      </c>
      <c r="CR47" s="25">
        <f t="shared" si="42"/>
        <v>0</v>
      </c>
      <c r="CS47" s="25">
        <f t="shared" si="42"/>
        <v>0</v>
      </c>
      <c r="CT47" s="25">
        <f t="shared" si="42"/>
        <v>0</v>
      </c>
      <c r="CU47" s="25">
        <f t="shared" si="42"/>
        <v>0</v>
      </c>
      <c r="CV47" s="25">
        <f t="shared" si="42"/>
        <v>0</v>
      </c>
      <c r="CW47" s="25">
        <f t="shared" si="52"/>
        <v>0</v>
      </c>
      <c r="CX47" s="25">
        <f t="shared" si="52"/>
        <v>0</v>
      </c>
      <c r="CY47" s="25">
        <f t="shared" si="52"/>
        <v>0</v>
      </c>
      <c r="CZ47" s="25">
        <f t="shared" si="52"/>
        <v>0</v>
      </c>
      <c r="DA47" s="25">
        <f t="shared" si="52"/>
        <v>0</v>
      </c>
      <c r="DB47" s="25">
        <f t="shared" si="52"/>
        <v>0</v>
      </c>
      <c r="DC47" s="25">
        <f t="shared" si="53"/>
        <v>0</v>
      </c>
      <c r="DD47" s="25">
        <f t="shared" si="53"/>
        <v>6820500</v>
      </c>
      <c r="DE47" s="25">
        <f t="shared" si="53"/>
        <v>0</v>
      </c>
      <c r="DF47" s="25"/>
      <c r="DG47" s="25">
        <f t="shared" si="54"/>
        <v>0</v>
      </c>
      <c r="DH47" s="25">
        <f t="shared" si="57"/>
        <v>0</v>
      </c>
      <c r="DI47" s="25">
        <f t="shared" si="55"/>
        <v>3200000</v>
      </c>
      <c r="DK47" s="31">
        <f t="shared" si="19"/>
        <v>13200000</v>
      </c>
      <c r="DL47" s="31">
        <f t="shared" si="20"/>
        <v>13200000</v>
      </c>
      <c r="DM47" s="31">
        <f t="shared" si="21"/>
        <v>13200000</v>
      </c>
    </row>
    <row r="48" spans="1:117" ht="24" customHeight="1" x14ac:dyDescent="0.25">
      <c r="A48" s="232" t="s">
        <v>87</v>
      </c>
      <c r="B48" s="225" t="s">
        <v>155</v>
      </c>
      <c r="C48" s="21" t="s">
        <v>156</v>
      </c>
      <c r="D48" s="22" t="s">
        <v>157</v>
      </c>
      <c r="E48" s="23">
        <v>410</v>
      </c>
      <c r="F48" s="24" t="s">
        <v>91</v>
      </c>
      <c r="G48" s="25">
        <f t="shared" si="34"/>
        <v>374741836</v>
      </c>
      <c r="H48" s="25"/>
      <c r="I48" s="25">
        <v>270000000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8">
        <v>104741836</v>
      </c>
      <c r="Z48" s="58"/>
      <c r="AB48" s="27">
        <f t="shared" si="1"/>
        <v>0.75724210840446438</v>
      </c>
      <c r="AC48" s="25">
        <f t="shared" si="35"/>
        <v>283770298</v>
      </c>
      <c r="AD48" s="25"/>
      <c r="AE48" s="25"/>
      <c r="AF48" s="25">
        <f>+'[4]ENERO 2016'!$M$432</f>
        <v>270000000</v>
      </c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>
        <f>+'[7]MAYO 2016'!$AF$1137</f>
        <v>13770298</v>
      </c>
      <c r="AW48" s="25"/>
      <c r="AX48" s="27">
        <f t="shared" si="3"/>
        <v>0.24275789159553562</v>
      </c>
      <c r="AY48" s="25">
        <f t="shared" si="36"/>
        <v>90971538</v>
      </c>
      <c r="AZ48" s="25">
        <f t="shared" si="37"/>
        <v>0</v>
      </c>
      <c r="BA48" s="25">
        <f t="shared" si="37"/>
        <v>0</v>
      </c>
      <c r="BB48" s="25">
        <f t="shared" si="37"/>
        <v>0</v>
      </c>
      <c r="BC48" s="25">
        <f t="shared" si="49"/>
        <v>0</v>
      </c>
      <c r="BD48" s="25">
        <f t="shared" si="49"/>
        <v>0</v>
      </c>
      <c r="BE48" s="25">
        <f t="shared" si="49"/>
        <v>0</v>
      </c>
      <c r="BF48" s="25">
        <f t="shared" si="49"/>
        <v>0</v>
      </c>
      <c r="BG48" s="25">
        <f t="shared" si="49"/>
        <v>0</v>
      </c>
      <c r="BH48" s="25">
        <f t="shared" si="56"/>
        <v>0</v>
      </c>
      <c r="BI48" s="25">
        <f t="shared" si="49"/>
        <v>0</v>
      </c>
      <c r="BJ48" s="25">
        <f t="shared" si="49"/>
        <v>0</v>
      </c>
      <c r="BK48" s="25">
        <f t="shared" si="49"/>
        <v>0</v>
      </c>
      <c r="BL48" s="25">
        <f>+T48-AQ48</f>
        <v>0</v>
      </c>
      <c r="BM48" s="25">
        <f t="shared" si="49"/>
        <v>0</v>
      </c>
      <c r="BN48" s="25">
        <f t="shared" si="49"/>
        <v>0</v>
      </c>
      <c r="BO48" s="25"/>
      <c r="BP48" s="25"/>
      <c r="BQ48" s="25">
        <f t="shared" si="50"/>
        <v>90971538</v>
      </c>
      <c r="BR48" s="25">
        <f t="shared" si="51"/>
        <v>0</v>
      </c>
      <c r="BS48" s="27">
        <f t="shared" si="10"/>
        <v>0.75724210840446438</v>
      </c>
      <c r="BT48" s="25">
        <f t="shared" si="40"/>
        <v>283770298</v>
      </c>
      <c r="BU48" s="25"/>
      <c r="BV48" s="25"/>
      <c r="BW48" s="25">
        <f>+'[4]ENERO 2016'!$H$430</f>
        <v>270000000</v>
      </c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>
        <f>+'[3]ABRIL 2016'!$H$975+'[7]MAYO 2016'!$AF$1142</f>
        <v>13770298</v>
      </c>
      <c r="CN48" s="25"/>
      <c r="CO48" s="27">
        <f t="shared" si="12"/>
        <v>0.24275789159553562</v>
      </c>
      <c r="CP48" s="25">
        <f t="shared" si="41"/>
        <v>90971538</v>
      </c>
      <c r="CQ48" s="25">
        <f t="shared" si="42"/>
        <v>0</v>
      </c>
      <c r="CR48" s="25">
        <f t="shared" si="42"/>
        <v>0</v>
      </c>
      <c r="CS48" s="25">
        <f t="shared" si="42"/>
        <v>0</v>
      </c>
      <c r="CT48" s="25">
        <f t="shared" si="42"/>
        <v>0</v>
      </c>
      <c r="CU48" s="25">
        <f t="shared" si="42"/>
        <v>0</v>
      </c>
      <c r="CV48" s="25">
        <f t="shared" si="42"/>
        <v>0</v>
      </c>
      <c r="CW48" s="25">
        <f t="shared" si="52"/>
        <v>0</v>
      </c>
      <c r="CX48" s="25">
        <f t="shared" si="52"/>
        <v>0</v>
      </c>
      <c r="CY48" s="25">
        <f t="shared" si="52"/>
        <v>0</v>
      </c>
      <c r="CZ48" s="25">
        <f t="shared" ref="CZ48:DB57" si="58">Q48-CE48</f>
        <v>0</v>
      </c>
      <c r="DA48" s="25">
        <f t="shared" si="58"/>
        <v>0</v>
      </c>
      <c r="DB48" s="25">
        <f t="shared" si="58"/>
        <v>0</v>
      </c>
      <c r="DC48" s="25">
        <f t="shared" si="53"/>
        <v>0</v>
      </c>
      <c r="DD48" s="25">
        <f t="shared" si="53"/>
        <v>0</v>
      </c>
      <c r="DE48" s="25">
        <f t="shared" si="53"/>
        <v>0</v>
      </c>
      <c r="DF48" s="25"/>
      <c r="DG48" s="25">
        <f t="shared" si="54"/>
        <v>0</v>
      </c>
      <c r="DH48" s="25">
        <f t="shared" si="57"/>
        <v>90971538</v>
      </c>
      <c r="DI48" s="25">
        <f t="shared" si="55"/>
        <v>0</v>
      </c>
      <c r="DK48" s="31">
        <f t="shared" si="19"/>
        <v>374741836</v>
      </c>
      <c r="DL48" s="31">
        <f t="shared" si="20"/>
        <v>374741836</v>
      </c>
      <c r="DM48" s="31">
        <f t="shared" si="21"/>
        <v>374741836</v>
      </c>
    </row>
    <row r="49" spans="1:117" s="61" customFormat="1" ht="23.25" customHeight="1" x14ac:dyDescent="0.25">
      <c r="A49" s="232"/>
      <c r="B49" s="227"/>
      <c r="C49" s="59" t="s">
        <v>158</v>
      </c>
      <c r="D49" s="22" t="s">
        <v>159</v>
      </c>
      <c r="E49" s="23">
        <v>410</v>
      </c>
      <c r="F49" s="24" t="s">
        <v>91</v>
      </c>
      <c r="G49" s="25">
        <f t="shared" si="34"/>
        <v>30000000</v>
      </c>
      <c r="H49" s="60"/>
      <c r="I49" s="58">
        <v>30000000</v>
      </c>
      <c r="J49" s="58"/>
      <c r="K49" s="60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B49" s="62">
        <f t="shared" si="1"/>
        <v>1</v>
      </c>
      <c r="AC49" s="25">
        <f t="shared" si="35"/>
        <v>30000000</v>
      </c>
      <c r="AD49" s="58"/>
      <c r="AE49" s="58"/>
      <c r="AF49" s="58">
        <f>+'[1]JULIO 2016'!$M$1444</f>
        <v>30000000</v>
      </c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62">
        <f t="shared" si="3"/>
        <v>0</v>
      </c>
      <c r="AY49" s="25">
        <f t="shared" si="36"/>
        <v>0</v>
      </c>
      <c r="AZ49" s="25">
        <f t="shared" si="37"/>
        <v>0</v>
      </c>
      <c r="BA49" s="25">
        <f t="shared" si="37"/>
        <v>0</v>
      </c>
      <c r="BB49" s="25">
        <f t="shared" si="37"/>
        <v>0</v>
      </c>
      <c r="BC49" s="25">
        <f t="shared" si="49"/>
        <v>0</v>
      </c>
      <c r="BD49" s="25">
        <f t="shared" si="49"/>
        <v>0</v>
      </c>
      <c r="BE49" s="25">
        <f t="shared" si="49"/>
        <v>0</v>
      </c>
      <c r="BF49" s="25">
        <f t="shared" si="49"/>
        <v>0</v>
      </c>
      <c r="BG49" s="25">
        <f t="shared" si="49"/>
        <v>0</v>
      </c>
      <c r="BH49" s="25">
        <f t="shared" si="56"/>
        <v>0</v>
      </c>
      <c r="BI49" s="25">
        <f t="shared" si="49"/>
        <v>0</v>
      </c>
      <c r="BJ49" s="25">
        <f t="shared" si="49"/>
        <v>0</v>
      </c>
      <c r="BK49" s="25">
        <f t="shared" si="49"/>
        <v>0</v>
      </c>
      <c r="BL49" s="58"/>
      <c r="BM49" s="25">
        <f t="shared" si="49"/>
        <v>0</v>
      </c>
      <c r="BN49" s="25">
        <f t="shared" si="49"/>
        <v>0</v>
      </c>
      <c r="BO49" s="25"/>
      <c r="BP49" s="58"/>
      <c r="BQ49" s="25">
        <f t="shared" si="50"/>
        <v>0</v>
      </c>
      <c r="BR49" s="58">
        <f t="shared" si="51"/>
        <v>0</v>
      </c>
      <c r="BS49" s="62">
        <f t="shared" si="10"/>
        <v>0.41760000000000003</v>
      </c>
      <c r="BT49" s="25">
        <f t="shared" si="40"/>
        <v>12528000</v>
      </c>
      <c r="BU49" s="58"/>
      <c r="BV49" s="58"/>
      <c r="BW49" s="58">
        <f>+'[3]ABRIL 2016'!$M$979</f>
        <v>12528000</v>
      </c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62">
        <f t="shared" si="12"/>
        <v>0.58240000000000003</v>
      </c>
      <c r="CP49" s="25">
        <f t="shared" si="41"/>
        <v>17472000</v>
      </c>
      <c r="CQ49" s="25">
        <f t="shared" si="42"/>
        <v>0</v>
      </c>
      <c r="CR49" s="25">
        <f t="shared" si="42"/>
        <v>17472000</v>
      </c>
      <c r="CS49" s="25">
        <f t="shared" si="42"/>
        <v>0</v>
      </c>
      <c r="CT49" s="25">
        <f t="shared" si="42"/>
        <v>0</v>
      </c>
      <c r="CU49" s="25">
        <f t="shared" si="42"/>
        <v>0</v>
      </c>
      <c r="CV49" s="25">
        <f t="shared" si="42"/>
        <v>0</v>
      </c>
      <c r="CW49" s="25">
        <f>N49-CB49</f>
        <v>0</v>
      </c>
      <c r="CX49" s="25">
        <f>O49-CC49</f>
        <v>0</v>
      </c>
      <c r="CY49" s="25">
        <f>P49-CD49</f>
        <v>0</v>
      </c>
      <c r="CZ49" s="25">
        <f t="shared" si="58"/>
        <v>0</v>
      </c>
      <c r="DA49" s="25">
        <f t="shared" si="58"/>
        <v>0</v>
      </c>
      <c r="DB49" s="25">
        <f t="shared" si="58"/>
        <v>0</v>
      </c>
      <c r="DC49" s="25">
        <f>T49-CH49</f>
        <v>0</v>
      </c>
      <c r="DD49" s="25">
        <f>U49-CI49</f>
        <v>0</v>
      </c>
      <c r="DE49" s="25">
        <f>V49-CJ49</f>
        <v>0</v>
      </c>
      <c r="DF49" s="25"/>
      <c r="DG49" s="25">
        <f>X49-CL49</f>
        <v>0</v>
      </c>
      <c r="DH49" s="25">
        <f t="shared" si="57"/>
        <v>0</v>
      </c>
      <c r="DI49" s="25">
        <f>Z49-CN49</f>
        <v>0</v>
      </c>
      <c r="DK49" s="31">
        <f t="shared" si="19"/>
        <v>30000000</v>
      </c>
      <c r="DL49" s="31">
        <f t="shared" si="20"/>
        <v>30000000</v>
      </c>
      <c r="DM49" s="31">
        <f t="shared" si="21"/>
        <v>30000000</v>
      </c>
    </row>
    <row r="50" spans="1:117" ht="33.75" customHeight="1" x14ac:dyDescent="0.25">
      <c r="A50" s="232"/>
      <c r="B50" s="225" t="s">
        <v>160</v>
      </c>
      <c r="C50" s="21" t="s">
        <v>161</v>
      </c>
      <c r="D50" s="22" t="s">
        <v>162</v>
      </c>
      <c r="E50" s="23">
        <v>410</v>
      </c>
      <c r="F50" s="24" t="s">
        <v>91</v>
      </c>
      <c r="G50" s="25">
        <f t="shared" si="34"/>
        <v>90000000</v>
      </c>
      <c r="H50" s="50"/>
      <c r="I50" s="25">
        <f>21264791</f>
        <v>21264791</v>
      </c>
      <c r="J50" s="25"/>
      <c r="K50" s="50"/>
      <c r="L50" s="37"/>
      <c r="M50" s="37"/>
      <c r="N50" s="37"/>
      <c r="O50" s="25"/>
      <c r="P50" s="25"/>
      <c r="Q50" s="25"/>
      <c r="R50" s="25"/>
      <c r="S50" s="25"/>
      <c r="T50" s="25"/>
      <c r="U50" s="25">
        <f>90000000-21264791</f>
        <v>68735209</v>
      </c>
      <c r="V50" s="25"/>
      <c r="W50" s="25"/>
      <c r="X50" s="25"/>
      <c r="Y50" s="25"/>
      <c r="Z50" s="25"/>
      <c r="AB50" s="27">
        <f t="shared" si="1"/>
        <v>0.68938888888888894</v>
      </c>
      <c r="AC50" s="25">
        <f t="shared" si="35"/>
        <v>62045000</v>
      </c>
      <c r="AD50" s="25"/>
      <c r="AE50" s="25"/>
      <c r="AF50" s="25">
        <f>+'[1]JULIO 2016'!$M$1453</f>
        <v>12045000</v>
      </c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>
        <f>+'[4]ENERO 2016'!$Y$447</f>
        <v>50000000</v>
      </c>
      <c r="AS50" s="25"/>
      <c r="AT50" s="25"/>
      <c r="AU50" s="25"/>
      <c r="AV50" s="25"/>
      <c r="AW50" s="25"/>
      <c r="AX50" s="27">
        <f t="shared" si="3"/>
        <v>0.31061111111111106</v>
      </c>
      <c r="AY50" s="25">
        <f t="shared" si="36"/>
        <v>27955000</v>
      </c>
      <c r="AZ50" s="25">
        <f t="shared" si="37"/>
        <v>0</v>
      </c>
      <c r="BA50" s="25">
        <f t="shared" si="37"/>
        <v>9219791</v>
      </c>
      <c r="BB50" s="25">
        <f t="shared" si="37"/>
        <v>0</v>
      </c>
      <c r="BC50" s="25">
        <f t="shared" si="49"/>
        <v>0</v>
      </c>
      <c r="BD50" s="25">
        <f t="shared" si="49"/>
        <v>0</v>
      </c>
      <c r="BE50" s="25">
        <f t="shared" si="49"/>
        <v>0</v>
      </c>
      <c r="BF50" s="25">
        <f t="shared" si="49"/>
        <v>0</v>
      </c>
      <c r="BG50" s="25">
        <f t="shared" si="49"/>
        <v>0</v>
      </c>
      <c r="BH50" s="25">
        <f t="shared" si="56"/>
        <v>0</v>
      </c>
      <c r="BI50" s="25">
        <f t="shared" si="49"/>
        <v>0</v>
      </c>
      <c r="BJ50" s="25">
        <f t="shared" si="49"/>
        <v>0</v>
      </c>
      <c r="BK50" s="25">
        <f t="shared" si="49"/>
        <v>0</v>
      </c>
      <c r="BL50" s="25">
        <f>+T50-AQ50</f>
        <v>0</v>
      </c>
      <c r="BM50" s="25">
        <f t="shared" si="49"/>
        <v>18735209</v>
      </c>
      <c r="BN50" s="25">
        <f t="shared" si="49"/>
        <v>0</v>
      </c>
      <c r="BO50" s="25"/>
      <c r="BP50" s="25"/>
      <c r="BQ50" s="25">
        <f t="shared" si="50"/>
        <v>0</v>
      </c>
      <c r="BR50" s="25">
        <f t="shared" si="51"/>
        <v>0</v>
      </c>
      <c r="BS50" s="27">
        <f t="shared" si="10"/>
        <v>0.51545852222222222</v>
      </c>
      <c r="BT50" s="25">
        <f t="shared" si="40"/>
        <v>46391267</v>
      </c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>
        <f>+'[2]MARZO 2016 ULTIMO'!$H$777</f>
        <v>46391267</v>
      </c>
      <c r="CJ50" s="25"/>
      <c r="CK50" s="25"/>
      <c r="CL50" s="25"/>
      <c r="CM50" s="25"/>
      <c r="CN50" s="25"/>
      <c r="CO50" s="27">
        <f t="shared" si="12"/>
        <v>0.48454147777777778</v>
      </c>
      <c r="CP50" s="25">
        <f t="shared" si="41"/>
        <v>43608733</v>
      </c>
      <c r="CQ50" s="25">
        <f t="shared" si="42"/>
        <v>0</v>
      </c>
      <c r="CR50" s="25">
        <f t="shared" si="42"/>
        <v>21264791</v>
      </c>
      <c r="CS50" s="25">
        <f t="shared" si="42"/>
        <v>0</v>
      </c>
      <c r="CT50" s="25">
        <f t="shared" si="42"/>
        <v>0</v>
      </c>
      <c r="CU50" s="25">
        <f t="shared" si="42"/>
        <v>0</v>
      </c>
      <c r="CV50" s="25">
        <f t="shared" si="42"/>
        <v>0</v>
      </c>
      <c r="CW50" s="25">
        <f>+N50-CB50</f>
        <v>0</v>
      </c>
      <c r="CX50" s="25">
        <f>+O50-CC50</f>
        <v>0</v>
      </c>
      <c r="CY50" s="25">
        <f>+P50-CD50</f>
        <v>0</v>
      </c>
      <c r="CZ50" s="25">
        <f t="shared" si="58"/>
        <v>0</v>
      </c>
      <c r="DA50" s="25">
        <f t="shared" si="58"/>
        <v>0</v>
      </c>
      <c r="DB50" s="25">
        <f t="shared" si="58"/>
        <v>0</v>
      </c>
      <c r="DC50" s="25">
        <f>+T50-CH50</f>
        <v>0</v>
      </c>
      <c r="DD50" s="25">
        <f>+U50-CI50</f>
        <v>22343942</v>
      </c>
      <c r="DE50" s="25">
        <f>+V50-CJ50</f>
        <v>0</v>
      </c>
      <c r="DF50" s="25"/>
      <c r="DG50" s="25">
        <f>+X50-CL50</f>
        <v>0</v>
      </c>
      <c r="DH50" s="25">
        <f t="shared" si="57"/>
        <v>0</v>
      </c>
      <c r="DI50" s="25">
        <f>+Z50-CN50</f>
        <v>0</v>
      </c>
      <c r="DJ50" s="48"/>
      <c r="DK50" s="31">
        <f t="shared" si="19"/>
        <v>90000000</v>
      </c>
      <c r="DL50" s="31">
        <f t="shared" si="20"/>
        <v>90000000</v>
      </c>
      <c r="DM50" s="31">
        <f t="shared" si="21"/>
        <v>90000000</v>
      </c>
    </row>
    <row r="51" spans="1:117" ht="21.75" customHeight="1" x14ac:dyDescent="0.25">
      <c r="A51" s="232"/>
      <c r="B51" s="227"/>
      <c r="C51" s="21" t="s">
        <v>163</v>
      </c>
      <c r="D51" s="22" t="s">
        <v>112</v>
      </c>
      <c r="E51" s="23">
        <v>410</v>
      </c>
      <c r="F51" s="24" t="s">
        <v>76</v>
      </c>
      <c r="G51" s="25">
        <f t="shared" si="34"/>
        <v>3000000</v>
      </c>
      <c r="H51" s="50"/>
      <c r="I51" s="25"/>
      <c r="J51" s="25"/>
      <c r="K51" s="50"/>
      <c r="L51" s="37"/>
      <c r="M51" s="37"/>
      <c r="N51" s="37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>
        <v>3000000</v>
      </c>
      <c r="AB51" s="27">
        <f t="shared" si="1"/>
        <v>0.60211700000000001</v>
      </c>
      <c r="AC51" s="25">
        <f t="shared" si="35"/>
        <v>1806351</v>
      </c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>
        <f>+'[1]JULIO 2016'!$AG$1463</f>
        <v>1806351</v>
      </c>
      <c r="AX51" s="27">
        <f t="shared" si="3"/>
        <v>0.39788299999999999</v>
      </c>
      <c r="AY51" s="25">
        <f t="shared" si="36"/>
        <v>1193649</v>
      </c>
      <c r="AZ51" s="25">
        <f t="shared" si="37"/>
        <v>0</v>
      </c>
      <c r="BA51" s="25">
        <f t="shared" si="37"/>
        <v>0</v>
      </c>
      <c r="BB51" s="25">
        <f t="shared" si="37"/>
        <v>0</v>
      </c>
      <c r="BC51" s="25">
        <f t="shared" si="49"/>
        <v>0</v>
      </c>
      <c r="BD51" s="25">
        <f t="shared" si="49"/>
        <v>0</v>
      </c>
      <c r="BE51" s="25">
        <f t="shared" si="49"/>
        <v>0</v>
      </c>
      <c r="BF51" s="25">
        <f t="shared" si="49"/>
        <v>0</v>
      </c>
      <c r="BG51" s="25">
        <f t="shared" si="49"/>
        <v>0</v>
      </c>
      <c r="BH51" s="25">
        <f t="shared" si="56"/>
        <v>0</v>
      </c>
      <c r="BI51" s="25">
        <f t="shared" si="49"/>
        <v>0</v>
      </c>
      <c r="BJ51" s="25">
        <f t="shared" si="49"/>
        <v>0</v>
      </c>
      <c r="BK51" s="25">
        <f t="shared" si="49"/>
        <v>0</v>
      </c>
      <c r="BL51" s="25"/>
      <c r="BM51" s="25">
        <f t="shared" si="49"/>
        <v>0</v>
      </c>
      <c r="BN51" s="25">
        <f t="shared" si="49"/>
        <v>0</v>
      </c>
      <c r="BO51" s="25"/>
      <c r="BP51" s="25"/>
      <c r="BQ51" s="25">
        <f t="shared" si="50"/>
        <v>0</v>
      </c>
      <c r="BR51" s="25">
        <f t="shared" si="51"/>
        <v>1193649</v>
      </c>
      <c r="BS51" s="27">
        <f t="shared" si="10"/>
        <v>0.60211700000000001</v>
      </c>
      <c r="BT51" s="25">
        <f t="shared" si="40"/>
        <v>1806351</v>
      </c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>
        <f>+'[1]JULIO 2016'!$AG$1463</f>
        <v>1806351</v>
      </c>
      <c r="CO51" s="27">
        <f t="shared" si="12"/>
        <v>0.39788299999999999</v>
      </c>
      <c r="CP51" s="25">
        <f t="shared" si="41"/>
        <v>1193649</v>
      </c>
      <c r="CQ51" s="25">
        <f t="shared" si="42"/>
        <v>0</v>
      </c>
      <c r="CR51" s="25">
        <f t="shared" si="42"/>
        <v>0</v>
      </c>
      <c r="CS51" s="25">
        <f t="shared" si="42"/>
        <v>0</v>
      </c>
      <c r="CT51" s="25">
        <f t="shared" si="42"/>
        <v>0</v>
      </c>
      <c r="CU51" s="25">
        <f t="shared" si="42"/>
        <v>0</v>
      </c>
      <c r="CV51" s="25">
        <f t="shared" si="42"/>
        <v>0</v>
      </c>
      <c r="CW51" s="25">
        <f>N51-CB51</f>
        <v>0</v>
      </c>
      <c r="CX51" s="25">
        <f>O51-CC51</f>
        <v>0</v>
      </c>
      <c r="CY51" s="25">
        <f>P51-CD51</f>
        <v>0</v>
      </c>
      <c r="CZ51" s="25">
        <f t="shared" si="58"/>
        <v>0</v>
      </c>
      <c r="DA51" s="25">
        <f t="shared" si="58"/>
        <v>0</v>
      </c>
      <c r="DB51" s="25">
        <f t="shared" si="58"/>
        <v>0</v>
      </c>
      <c r="DC51" s="25">
        <f>T51-CH51</f>
        <v>0</v>
      </c>
      <c r="DD51" s="25">
        <f>U51-CI51</f>
        <v>0</v>
      </c>
      <c r="DE51" s="25">
        <f>V51-CJ51</f>
        <v>0</v>
      </c>
      <c r="DF51" s="25"/>
      <c r="DG51" s="25">
        <f>X51-CL51</f>
        <v>0</v>
      </c>
      <c r="DH51" s="25">
        <f t="shared" si="57"/>
        <v>0</v>
      </c>
      <c r="DI51" s="25">
        <f>Z51-CN51</f>
        <v>1193649</v>
      </c>
      <c r="DJ51" s="48"/>
      <c r="DK51" s="31">
        <f t="shared" si="19"/>
        <v>3000000</v>
      </c>
      <c r="DL51" s="31">
        <f t="shared" si="20"/>
        <v>3000000</v>
      </c>
      <c r="DM51" s="31">
        <f t="shared" si="21"/>
        <v>3000000</v>
      </c>
    </row>
    <row r="52" spans="1:117" ht="51.75" customHeight="1" x14ac:dyDescent="0.25">
      <c r="A52" s="232"/>
      <c r="B52" s="225" t="s">
        <v>164</v>
      </c>
      <c r="C52" s="21" t="s">
        <v>165</v>
      </c>
      <c r="D52" s="22" t="s">
        <v>166</v>
      </c>
      <c r="E52" s="23">
        <v>410</v>
      </c>
      <c r="F52" s="24" t="s">
        <v>167</v>
      </c>
      <c r="G52" s="25">
        <f t="shared" si="34"/>
        <v>42000000</v>
      </c>
      <c r="H52" s="37"/>
      <c r="I52" s="25">
        <v>30000000</v>
      </c>
      <c r="J52" s="25"/>
      <c r="K52" s="37"/>
      <c r="L52" s="37"/>
      <c r="M52" s="37"/>
      <c r="N52" s="37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>
        <f>22000000+5000000-16000000+1000000</f>
        <v>12000000</v>
      </c>
      <c r="AB52" s="27">
        <f t="shared" si="1"/>
        <v>0.9285714285714286</v>
      </c>
      <c r="AC52" s="25">
        <f t="shared" si="35"/>
        <v>39000000</v>
      </c>
      <c r="AD52" s="25"/>
      <c r="AE52" s="25"/>
      <c r="AF52" s="25">
        <v>30000000</v>
      </c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>
        <f>+'[1]JULIO 2016'!$AG$1474</f>
        <v>9000000</v>
      </c>
      <c r="AX52" s="27">
        <f t="shared" si="3"/>
        <v>7.1428571428571397E-2</v>
      </c>
      <c r="AY52" s="25">
        <f t="shared" si="36"/>
        <v>3000000</v>
      </c>
      <c r="AZ52" s="25">
        <f t="shared" si="37"/>
        <v>0</v>
      </c>
      <c r="BA52" s="25">
        <f t="shared" si="37"/>
        <v>0</v>
      </c>
      <c r="BB52" s="25">
        <f t="shared" si="37"/>
        <v>0</v>
      </c>
      <c r="BC52" s="25">
        <f t="shared" si="49"/>
        <v>0</v>
      </c>
      <c r="BD52" s="25">
        <f t="shared" si="49"/>
        <v>0</v>
      </c>
      <c r="BE52" s="25">
        <f t="shared" si="49"/>
        <v>0</v>
      </c>
      <c r="BF52" s="25">
        <f t="shared" si="49"/>
        <v>0</v>
      </c>
      <c r="BG52" s="25">
        <f t="shared" si="49"/>
        <v>0</v>
      </c>
      <c r="BH52" s="25">
        <f t="shared" si="56"/>
        <v>0</v>
      </c>
      <c r="BI52" s="25">
        <f t="shared" si="49"/>
        <v>0</v>
      </c>
      <c r="BJ52" s="25">
        <f t="shared" si="49"/>
        <v>0</v>
      </c>
      <c r="BK52" s="25">
        <f t="shared" si="49"/>
        <v>0</v>
      </c>
      <c r="BL52" s="25">
        <f t="shared" si="49"/>
        <v>0</v>
      </c>
      <c r="BM52" s="25">
        <f t="shared" si="49"/>
        <v>0</v>
      </c>
      <c r="BN52" s="25">
        <f t="shared" si="49"/>
        <v>0</v>
      </c>
      <c r="BO52" s="25"/>
      <c r="BP52" s="25"/>
      <c r="BQ52" s="25">
        <f t="shared" si="50"/>
        <v>0</v>
      </c>
      <c r="BR52" s="25">
        <f t="shared" si="51"/>
        <v>3000000</v>
      </c>
      <c r="BS52" s="27">
        <f t="shared" si="10"/>
        <v>0.80360171428571425</v>
      </c>
      <c r="BT52" s="25">
        <f t="shared" si="40"/>
        <v>33751272</v>
      </c>
      <c r="BU52" s="25"/>
      <c r="BV52" s="25"/>
      <c r="BW52" s="25">
        <f>+'[1]JULIO 2016'!$H$1477</f>
        <v>29751272</v>
      </c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>
        <v>4000000</v>
      </c>
      <c r="CO52" s="27">
        <f t="shared" si="12"/>
        <v>0.19639828571428575</v>
      </c>
      <c r="CP52" s="25">
        <f t="shared" si="41"/>
        <v>8248728</v>
      </c>
      <c r="CQ52" s="25">
        <f t="shared" si="42"/>
        <v>0</v>
      </c>
      <c r="CR52" s="25">
        <f t="shared" si="42"/>
        <v>248728</v>
      </c>
      <c r="CS52" s="25">
        <f t="shared" si="42"/>
        <v>0</v>
      </c>
      <c r="CT52" s="25">
        <f t="shared" si="42"/>
        <v>0</v>
      </c>
      <c r="CU52" s="25">
        <f t="shared" si="42"/>
        <v>0</v>
      </c>
      <c r="CV52" s="25">
        <f t="shared" si="42"/>
        <v>0</v>
      </c>
      <c r="CW52" s="25">
        <f t="shared" ref="CW52:CX57" si="59">+N52-CB52</f>
        <v>0</v>
      </c>
      <c r="CX52" s="25">
        <f t="shared" si="59"/>
        <v>0</v>
      </c>
      <c r="CY52" s="25">
        <f t="shared" ref="CY52:CY57" si="60">P52-CD52</f>
        <v>0</v>
      </c>
      <c r="CZ52" s="25">
        <f t="shared" si="58"/>
        <v>0</v>
      </c>
      <c r="DA52" s="25">
        <f t="shared" si="58"/>
        <v>0</v>
      </c>
      <c r="DB52" s="25">
        <f t="shared" si="58"/>
        <v>0</v>
      </c>
      <c r="DC52" s="25">
        <f t="shared" ref="DC52:DE57" si="61">+T52-CH52</f>
        <v>0</v>
      </c>
      <c r="DD52" s="25">
        <f t="shared" si="61"/>
        <v>0</v>
      </c>
      <c r="DE52" s="25">
        <f t="shared" si="61"/>
        <v>0</v>
      </c>
      <c r="DF52" s="25"/>
      <c r="DG52" s="25">
        <f t="shared" ref="DG52:DG57" si="62">+X52-CL52</f>
        <v>0</v>
      </c>
      <c r="DH52" s="25">
        <f t="shared" si="57"/>
        <v>0</v>
      </c>
      <c r="DI52" s="25">
        <f t="shared" ref="DI52:DI57" si="63">+Z52-CN52</f>
        <v>8000000</v>
      </c>
      <c r="DK52" s="31">
        <f t="shared" si="19"/>
        <v>42000000</v>
      </c>
      <c r="DL52" s="31">
        <f t="shared" si="20"/>
        <v>42000000</v>
      </c>
      <c r="DM52" s="31">
        <f t="shared" si="21"/>
        <v>42000000</v>
      </c>
    </row>
    <row r="53" spans="1:117" ht="30" x14ac:dyDescent="0.25">
      <c r="A53" s="232"/>
      <c r="B53" s="226"/>
      <c r="C53" s="21" t="s">
        <v>168</v>
      </c>
      <c r="D53" s="22" t="s">
        <v>169</v>
      </c>
      <c r="E53" s="23">
        <v>410</v>
      </c>
      <c r="F53" s="24" t="s">
        <v>91</v>
      </c>
      <c r="G53" s="25">
        <f t="shared" si="34"/>
        <v>10000000</v>
      </c>
      <c r="H53" s="37"/>
      <c r="I53" s="25"/>
      <c r="J53" s="25"/>
      <c r="K53" s="37"/>
      <c r="L53" s="37"/>
      <c r="M53" s="37"/>
      <c r="N53" s="37"/>
      <c r="O53" s="25"/>
      <c r="P53" s="25"/>
      <c r="Q53" s="25"/>
      <c r="R53" s="25"/>
      <c r="S53" s="25"/>
      <c r="T53" s="25"/>
      <c r="U53" s="25">
        <v>10000000</v>
      </c>
      <c r="V53" s="25"/>
      <c r="W53" s="25"/>
      <c r="X53" s="25"/>
      <c r="Y53" s="25"/>
      <c r="Z53" s="25"/>
      <c r="AB53" s="27">
        <f t="shared" si="1"/>
        <v>1</v>
      </c>
      <c r="AC53" s="25">
        <f t="shared" si="35"/>
        <v>10000000</v>
      </c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>
        <v>10000000</v>
      </c>
      <c r="AS53" s="25"/>
      <c r="AT53" s="25"/>
      <c r="AU53" s="25"/>
      <c r="AV53" s="25"/>
      <c r="AW53" s="25"/>
      <c r="AX53" s="27">
        <f t="shared" si="3"/>
        <v>0</v>
      </c>
      <c r="AY53" s="25">
        <f t="shared" si="36"/>
        <v>0</v>
      </c>
      <c r="AZ53" s="25">
        <f t="shared" si="37"/>
        <v>0</v>
      </c>
      <c r="BA53" s="25">
        <f t="shared" si="37"/>
        <v>0</v>
      </c>
      <c r="BB53" s="25">
        <f t="shared" si="37"/>
        <v>0</v>
      </c>
      <c r="BC53" s="25">
        <f t="shared" ref="BC53:BG57" si="64">+K53-AH53</f>
        <v>0</v>
      </c>
      <c r="BD53" s="25">
        <f t="shared" si="64"/>
        <v>0</v>
      </c>
      <c r="BE53" s="25">
        <f t="shared" si="64"/>
        <v>0</v>
      </c>
      <c r="BF53" s="25">
        <f t="shared" si="64"/>
        <v>0</v>
      </c>
      <c r="BG53" s="25">
        <f t="shared" si="64"/>
        <v>0</v>
      </c>
      <c r="BH53" s="25">
        <f t="shared" si="56"/>
        <v>0</v>
      </c>
      <c r="BI53" s="25">
        <f t="shared" ref="BI53:BN57" si="65">+Q53-AN53</f>
        <v>0</v>
      </c>
      <c r="BJ53" s="25">
        <f t="shared" si="65"/>
        <v>0</v>
      </c>
      <c r="BK53" s="25">
        <f t="shared" si="65"/>
        <v>0</v>
      </c>
      <c r="BL53" s="25">
        <f t="shared" si="65"/>
        <v>0</v>
      </c>
      <c r="BM53" s="25">
        <f t="shared" si="65"/>
        <v>0</v>
      </c>
      <c r="BN53" s="25">
        <f t="shared" si="65"/>
        <v>0</v>
      </c>
      <c r="BO53" s="25"/>
      <c r="BP53" s="25"/>
      <c r="BQ53" s="25">
        <f t="shared" si="50"/>
        <v>0</v>
      </c>
      <c r="BR53" s="25">
        <f t="shared" si="51"/>
        <v>0</v>
      </c>
      <c r="BS53" s="27">
        <f t="shared" si="10"/>
        <v>0.9553836</v>
      </c>
      <c r="BT53" s="25">
        <f t="shared" si="40"/>
        <v>9553836</v>
      </c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>
        <f>+'[5]FEBRERO 2016'!$H$621</f>
        <v>9553836</v>
      </c>
      <c r="CJ53" s="25"/>
      <c r="CK53" s="25"/>
      <c r="CL53" s="25"/>
      <c r="CM53" s="25"/>
      <c r="CN53" s="25"/>
      <c r="CO53" s="27">
        <f t="shared" si="12"/>
        <v>4.4616400000000001E-2</v>
      </c>
      <c r="CP53" s="25">
        <f t="shared" si="41"/>
        <v>446164</v>
      </c>
      <c r="CQ53" s="25">
        <f t="shared" si="42"/>
        <v>0</v>
      </c>
      <c r="CR53" s="25">
        <f t="shared" si="42"/>
        <v>0</v>
      </c>
      <c r="CS53" s="25">
        <f t="shared" si="42"/>
        <v>0</v>
      </c>
      <c r="CT53" s="25">
        <f t="shared" si="42"/>
        <v>0</v>
      </c>
      <c r="CU53" s="25">
        <f t="shared" si="42"/>
        <v>0</v>
      </c>
      <c r="CV53" s="25">
        <f t="shared" si="42"/>
        <v>0</v>
      </c>
      <c r="CW53" s="25">
        <f t="shared" si="59"/>
        <v>0</v>
      </c>
      <c r="CX53" s="25">
        <f t="shared" si="59"/>
        <v>0</v>
      </c>
      <c r="CY53" s="25">
        <f t="shared" si="60"/>
        <v>0</v>
      </c>
      <c r="CZ53" s="25">
        <f t="shared" si="58"/>
        <v>0</v>
      </c>
      <c r="DA53" s="25">
        <f t="shared" si="58"/>
        <v>0</v>
      </c>
      <c r="DB53" s="25">
        <f t="shared" si="58"/>
        <v>0</v>
      </c>
      <c r="DC53" s="25">
        <f t="shared" si="61"/>
        <v>0</v>
      </c>
      <c r="DD53" s="25">
        <f t="shared" si="61"/>
        <v>446164</v>
      </c>
      <c r="DE53" s="25">
        <f t="shared" si="61"/>
        <v>0</v>
      </c>
      <c r="DF53" s="25"/>
      <c r="DG53" s="25">
        <f t="shared" si="62"/>
        <v>0</v>
      </c>
      <c r="DH53" s="25">
        <f t="shared" si="57"/>
        <v>0</v>
      </c>
      <c r="DI53" s="25">
        <f t="shared" si="63"/>
        <v>0</v>
      </c>
      <c r="DK53" s="31">
        <f t="shared" si="19"/>
        <v>10000000</v>
      </c>
      <c r="DL53" s="31">
        <f t="shared" si="20"/>
        <v>10000000</v>
      </c>
      <c r="DM53" s="31">
        <f t="shared" si="21"/>
        <v>10000000</v>
      </c>
    </row>
    <row r="54" spans="1:117" ht="31.5" customHeight="1" x14ac:dyDescent="0.25">
      <c r="A54" s="232"/>
      <c r="B54" s="226"/>
      <c r="C54" s="21" t="s">
        <v>170</v>
      </c>
      <c r="D54" s="22" t="s">
        <v>171</v>
      </c>
      <c r="E54" s="23">
        <v>410</v>
      </c>
      <c r="F54" s="24" t="s">
        <v>91</v>
      </c>
      <c r="G54" s="25">
        <f t="shared" si="34"/>
        <v>30000000</v>
      </c>
      <c r="H54" s="37"/>
      <c r="I54" s="25">
        <f>11831904</f>
        <v>11831904</v>
      </c>
      <c r="J54" s="25"/>
      <c r="K54" s="37"/>
      <c r="L54" s="37"/>
      <c r="M54" s="37"/>
      <c r="N54" s="37"/>
      <c r="O54" s="25"/>
      <c r="P54" s="25"/>
      <c r="Q54" s="25"/>
      <c r="R54" s="25"/>
      <c r="S54" s="25"/>
      <c r="T54" s="25"/>
      <c r="U54" s="25">
        <v>18168096</v>
      </c>
      <c r="V54" s="25"/>
      <c r="W54" s="25"/>
      <c r="X54" s="25"/>
      <c r="Y54" s="25"/>
      <c r="Z54" s="25"/>
      <c r="AB54" s="27">
        <f t="shared" si="1"/>
        <v>1</v>
      </c>
      <c r="AC54" s="25">
        <f t="shared" si="35"/>
        <v>30000000</v>
      </c>
      <c r="AD54" s="25"/>
      <c r="AE54" s="25"/>
      <c r="AF54" s="25">
        <f>+'[2]MARZO 2016 ULTIMO'!$M$817</f>
        <v>11831904</v>
      </c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>
        <v>18168096</v>
      </c>
      <c r="AS54" s="25"/>
      <c r="AT54" s="25"/>
      <c r="AU54" s="25"/>
      <c r="AV54" s="25"/>
      <c r="AW54" s="25"/>
      <c r="AX54" s="27">
        <f t="shared" si="3"/>
        <v>0</v>
      </c>
      <c r="AY54" s="25">
        <f t="shared" si="36"/>
        <v>0</v>
      </c>
      <c r="AZ54" s="25">
        <f t="shared" si="37"/>
        <v>0</v>
      </c>
      <c r="BA54" s="25">
        <f t="shared" si="37"/>
        <v>0</v>
      </c>
      <c r="BB54" s="25">
        <f t="shared" si="37"/>
        <v>0</v>
      </c>
      <c r="BC54" s="25">
        <f t="shared" si="64"/>
        <v>0</v>
      </c>
      <c r="BD54" s="25">
        <f t="shared" si="64"/>
        <v>0</v>
      </c>
      <c r="BE54" s="25">
        <f t="shared" si="64"/>
        <v>0</v>
      </c>
      <c r="BF54" s="25">
        <f t="shared" si="64"/>
        <v>0</v>
      </c>
      <c r="BG54" s="25">
        <f t="shared" si="64"/>
        <v>0</v>
      </c>
      <c r="BH54" s="25">
        <f t="shared" si="56"/>
        <v>0</v>
      </c>
      <c r="BI54" s="25">
        <f t="shared" si="65"/>
        <v>0</v>
      </c>
      <c r="BJ54" s="25">
        <f t="shared" si="65"/>
        <v>0</v>
      </c>
      <c r="BK54" s="25">
        <f t="shared" si="65"/>
        <v>0</v>
      </c>
      <c r="BL54" s="25">
        <f t="shared" si="65"/>
        <v>0</v>
      </c>
      <c r="BM54" s="25">
        <f t="shared" si="65"/>
        <v>0</v>
      </c>
      <c r="BN54" s="25">
        <f t="shared" si="65"/>
        <v>0</v>
      </c>
      <c r="BO54" s="25"/>
      <c r="BP54" s="25"/>
      <c r="BQ54" s="25">
        <f t="shared" si="50"/>
        <v>0</v>
      </c>
      <c r="BR54" s="25">
        <f t="shared" si="51"/>
        <v>0</v>
      </c>
      <c r="BS54" s="27">
        <f t="shared" si="10"/>
        <v>0.86382519999999996</v>
      </c>
      <c r="BT54" s="25">
        <f t="shared" si="40"/>
        <v>25914756</v>
      </c>
      <c r="BU54" s="25"/>
      <c r="BV54" s="25"/>
      <c r="BW54" s="25">
        <f>+'[1]JULIO 2016'!$H$1546</f>
        <v>7746660</v>
      </c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>
        <f>+'[5]FEBRERO 2016'!$H$635</f>
        <v>18168096</v>
      </c>
      <c r="CJ54" s="25"/>
      <c r="CK54" s="25"/>
      <c r="CL54" s="25"/>
      <c r="CM54" s="25"/>
      <c r="CN54" s="25"/>
      <c r="CO54" s="27">
        <f t="shared" si="12"/>
        <v>0.13617480000000004</v>
      </c>
      <c r="CP54" s="25">
        <f t="shared" si="41"/>
        <v>4085244</v>
      </c>
      <c r="CQ54" s="25">
        <f t="shared" si="42"/>
        <v>0</v>
      </c>
      <c r="CR54" s="25">
        <f t="shared" si="42"/>
        <v>4085244</v>
      </c>
      <c r="CS54" s="25">
        <f t="shared" si="42"/>
        <v>0</v>
      </c>
      <c r="CT54" s="25">
        <f t="shared" si="42"/>
        <v>0</v>
      </c>
      <c r="CU54" s="25">
        <f t="shared" si="42"/>
        <v>0</v>
      </c>
      <c r="CV54" s="25">
        <f t="shared" si="42"/>
        <v>0</v>
      </c>
      <c r="CW54" s="25">
        <f t="shared" si="59"/>
        <v>0</v>
      </c>
      <c r="CX54" s="25">
        <f t="shared" si="59"/>
        <v>0</v>
      </c>
      <c r="CY54" s="25">
        <f t="shared" si="60"/>
        <v>0</v>
      </c>
      <c r="CZ54" s="25">
        <f t="shared" si="58"/>
        <v>0</v>
      </c>
      <c r="DA54" s="25">
        <f t="shared" si="58"/>
        <v>0</v>
      </c>
      <c r="DB54" s="25">
        <f t="shared" si="58"/>
        <v>0</v>
      </c>
      <c r="DC54" s="25">
        <f t="shared" si="61"/>
        <v>0</v>
      </c>
      <c r="DD54" s="25">
        <f t="shared" si="61"/>
        <v>0</v>
      </c>
      <c r="DE54" s="25">
        <f t="shared" si="61"/>
        <v>0</v>
      </c>
      <c r="DF54" s="25"/>
      <c r="DG54" s="25">
        <f t="shared" si="62"/>
        <v>0</v>
      </c>
      <c r="DH54" s="25">
        <f t="shared" si="57"/>
        <v>0</v>
      </c>
      <c r="DI54" s="25">
        <f t="shared" si="63"/>
        <v>0</v>
      </c>
      <c r="DK54" s="31">
        <f t="shared" si="19"/>
        <v>30000000</v>
      </c>
      <c r="DL54" s="31">
        <f t="shared" si="20"/>
        <v>30000000</v>
      </c>
      <c r="DM54" s="31">
        <f t="shared" si="21"/>
        <v>30000000</v>
      </c>
    </row>
    <row r="55" spans="1:117" ht="19.5" customHeight="1" x14ac:dyDescent="0.25">
      <c r="A55" s="232"/>
      <c r="B55" s="226"/>
      <c r="C55" s="21" t="s">
        <v>172</v>
      </c>
      <c r="D55" s="22" t="s">
        <v>173</v>
      </c>
      <c r="E55" s="23">
        <v>410</v>
      </c>
      <c r="F55" s="24" t="s">
        <v>91</v>
      </c>
      <c r="G55" s="25">
        <f t="shared" si="34"/>
        <v>10000000</v>
      </c>
      <c r="H55" s="37"/>
      <c r="I55" s="37"/>
      <c r="J55" s="37"/>
      <c r="K55" s="37"/>
      <c r="L55" s="37"/>
      <c r="M55" s="37"/>
      <c r="N55" s="37"/>
      <c r="O55" s="25"/>
      <c r="P55" s="25"/>
      <c r="Q55" s="25"/>
      <c r="R55" s="25"/>
      <c r="S55" s="25"/>
      <c r="T55" s="25"/>
      <c r="U55" s="25">
        <v>10000000</v>
      </c>
      <c r="V55" s="25"/>
      <c r="W55" s="25"/>
      <c r="X55" s="25"/>
      <c r="Y55" s="25"/>
      <c r="Z55" s="25"/>
      <c r="AB55" s="27">
        <f t="shared" si="1"/>
        <v>1</v>
      </c>
      <c r="AC55" s="25">
        <f t="shared" si="35"/>
        <v>10000000</v>
      </c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>
        <f>+'[4]ENERO 2016'!$Y$478</f>
        <v>10000000</v>
      </c>
      <c r="AS55" s="25"/>
      <c r="AT55" s="25"/>
      <c r="AU55" s="25"/>
      <c r="AV55" s="25"/>
      <c r="AW55" s="25"/>
      <c r="AX55" s="27">
        <f t="shared" si="3"/>
        <v>0</v>
      </c>
      <c r="AY55" s="25">
        <f t="shared" si="36"/>
        <v>0</v>
      </c>
      <c r="AZ55" s="25">
        <f t="shared" si="37"/>
        <v>0</v>
      </c>
      <c r="BA55" s="25">
        <f t="shared" si="37"/>
        <v>0</v>
      </c>
      <c r="BB55" s="25">
        <f t="shared" si="37"/>
        <v>0</v>
      </c>
      <c r="BC55" s="25">
        <f t="shared" si="64"/>
        <v>0</v>
      </c>
      <c r="BD55" s="25">
        <f t="shared" si="64"/>
        <v>0</v>
      </c>
      <c r="BE55" s="25">
        <f t="shared" si="64"/>
        <v>0</v>
      </c>
      <c r="BF55" s="25">
        <f t="shared" si="64"/>
        <v>0</v>
      </c>
      <c r="BG55" s="25">
        <f t="shared" si="64"/>
        <v>0</v>
      </c>
      <c r="BH55" s="25">
        <f t="shared" si="56"/>
        <v>0</v>
      </c>
      <c r="BI55" s="25">
        <f t="shared" si="65"/>
        <v>0</v>
      </c>
      <c r="BJ55" s="25">
        <f t="shared" si="65"/>
        <v>0</v>
      </c>
      <c r="BK55" s="25">
        <f t="shared" si="65"/>
        <v>0</v>
      </c>
      <c r="BL55" s="25">
        <f t="shared" si="65"/>
        <v>0</v>
      </c>
      <c r="BM55" s="25">
        <f t="shared" si="65"/>
        <v>0</v>
      </c>
      <c r="BN55" s="25">
        <f t="shared" si="65"/>
        <v>0</v>
      </c>
      <c r="BO55" s="25"/>
      <c r="BP55" s="25"/>
      <c r="BQ55" s="25">
        <f t="shared" si="50"/>
        <v>0</v>
      </c>
      <c r="BR55" s="25">
        <f t="shared" si="51"/>
        <v>0</v>
      </c>
      <c r="BS55" s="27">
        <f t="shared" si="10"/>
        <v>1</v>
      </c>
      <c r="BT55" s="25">
        <f t="shared" si="40"/>
        <v>10000000</v>
      </c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>
        <v>10000000</v>
      </c>
      <c r="CJ55" s="25"/>
      <c r="CK55" s="25"/>
      <c r="CL55" s="25"/>
      <c r="CM55" s="25"/>
      <c r="CN55" s="25"/>
      <c r="CO55" s="27">
        <f t="shared" si="12"/>
        <v>0</v>
      </c>
      <c r="CP55" s="25">
        <f t="shared" si="41"/>
        <v>0</v>
      </c>
      <c r="CQ55" s="25">
        <f t="shared" si="42"/>
        <v>0</v>
      </c>
      <c r="CR55" s="25">
        <f t="shared" si="42"/>
        <v>0</v>
      </c>
      <c r="CS55" s="25">
        <f t="shared" si="42"/>
        <v>0</v>
      </c>
      <c r="CT55" s="25">
        <f t="shared" si="42"/>
        <v>0</v>
      </c>
      <c r="CU55" s="25">
        <f t="shared" si="42"/>
        <v>0</v>
      </c>
      <c r="CV55" s="25">
        <f t="shared" si="42"/>
        <v>0</v>
      </c>
      <c r="CW55" s="25">
        <f t="shared" si="59"/>
        <v>0</v>
      </c>
      <c r="CX55" s="25">
        <f t="shared" si="59"/>
        <v>0</v>
      </c>
      <c r="CY55" s="25">
        <f t="shared" si="60"/>
        <v>0</v>
      </c>
      <c r="CZ55" s="25">
        <f t="shared" si="58"/>
        <v>0</v>
      </c>
      <c r="DA55" s="25">
        <f t="shared" si="58"/>
        <v>0</v>
      </c>
      <c r="DB55" s="25">
        <f t="shared" si="58"/>
        <v>0</v>
      </c>
      <c r="DC55" s="25">
        <f t="shared" si="61"/>
        <v>0</v>
      </c>
      <c r="DD55" s="25">
        <f t="shared" si="61"/>
        <v>0</v>
      </c>
      <c r="DE55" s="25">
        <f t="shared" si="61"/>
        <v>0</v>
      </c>
      <c r="DF55" s="25"/>
      <c r="DG55" s="25">
        <f t="shared" si="62"/>
        <v>0</v>
      </c>
      <c r="DH55" s="25">
        <f t="shared" si="57"/>
        <v>0</v>
      </c>
      <c r="DI55" s="25">
        <f t="shared" si="63"/>
        <v>0</v>
      </c>
      <c r="DK55" s="31">
        <f t="shared" si="19"/>
        <v>10000000</v>
      </c>
      <c r="DL55" s="31">
        <f t="shared" si="20"/>
        <v>10000000</v>
      </c>
      <c r="DM55" s="31">
        <f t="shared" si="21"/>
        <v>10000000</v>
      </c>
    </row>
    <row r="56" spans="1:117" ht="38.25" customHeight="1" x14ac:dyDescent="0.25">
      <c r="A56" s="232"/>
      <c r="B56" s="226"/>
      <c r="C56" s="21" t="s">
        <v>174</v>
      </c>
      <c r="D56" s="22" t="s">
        <v>175</v>
      </c>
      <c r="E56" s="23">
        <v>410</v>
      </c>
      <c r="F56" s="24" t="s">
        <v>91</v>
      </c>
      <c r="G56" s="25">
        <f t="shared" si="34"/>
        <v>94368590</v>
      </c>
      <c r="H56" s="37"/>
      <c r="I56" s="37"/>
      <c r="J56" s="37"/>
      <c r="K56" s="37"/>
      <c r="L56" s="37">
        <f>74368590</f>
        <v>74368590</v>
      </c>
      <c r="M56" s="37"/>
      <c r="N56" s="37"/>
      <c r="O56" s="25"/>
      <c r="P56" s="25"/>
      <c r="Q56" s="25"/>
      <c r="R56" s="25"/>
      <c r="S56" s="25"/>
      <c r="T56" s="25"/>
      <c r="U56" s="25">
        <v>20000000</v>
      </c>
      <c r="V56" s="25"/>
      <c r="W56" s="25"/>
      <c r="X56" s="25"/>
      <c r="Y56" s="25"/>
      <c r="Z56" s="25"/>
      <c r="AB56" s="27">
        <f t="shared" si="1"/>
        <v>0.55715954853198502</v>
      </c>
      <c r="AC56" s="25">
        <f t="shared" si="35"/>
        <v>52578361</v>
      </c>
      <c r="AD56" s="25"/>
      <c r="AE56" s="25"/>
      <c r="AF56" s="25"/>
      <c r="AG56" s="25"/>
      <c r="AH56" s="25"/>
      <c r="AI56" s="25">
        <f>+'[1]JULIO 2016'!$P$1600</f>
        <v>34400000</v>
      </c>
      <c r="AJ56" s="25"/>
      <c r="AK56" s="25"/>
      <c r="AL56" s="25"/>
      <c r="AM56" s="25"/>
      <c r="AN56" s="25"/>
      <c r="AO56" s="25"/>
      <c r="AP56" s="25"/>
      <c r="AQ56" s="25"/>
      <c r="AR56" s="25">
        <f>+'[6]JUNIO 2016'!$Y$1439</f>
        <v>18178361</v>
      </c>
      <c r="AS56" s="25"/>
      <c r="AT56" s="25"/>
      <c r="AU56" s="25"/>
      <c r="AV56" s="25"/>
      <c r="AW56" s="25"/>
      <c r="AX56" s="27">
        <f t="shared" si="3"/>
        <v>0.44284045146801498</v>
      </c>
      <c r="AY56" s="25">
        <f t="shared" si="36"/>
        <v>41790229</v>
      </c>
      <c r="AZ56" s="25">
        <f t="shared" si="37"/>
        <v>0</v>
      </c>
      <c r="BA56" s="25">
        <f t="shared" si="37"/>
        <v>0</v>
      </c>
      <c r="BB56" s="25">
        <f t="shared" si="37"/>
        <v>0</v>
      </c>
      <c r="BC56" s="25">
        <f t="shared" si="64"/>
        <v>0</v>
      </c>
      <c r="BD56" s="25">
        <f t="shared" si="64"/>
        <v>39968590</v>
      </c>
      <c r="BE56" s="25">
        <f t="shared" si="64"/>
        <v>0</v>
      </c>
      <c r="BF56" s="25">
        <f t="shared" si="64"/>
        <v>0</v>
      </c>
      <c r="BG56" s="25">
        <f t="shared" si="64"/>
        <v>0</v>
      </c>
      <c r="BH56" s="25">
        <f t="shared" si="56"/>
        <v>0</v>
      </c>
      <c r="BI56" s="25">
        <f t="shared" si="65"/>
        <v>0</v>
      </c>
      <c r="BJ56" s="25">
        <f t="shared" si="65"/>
        <v>0</v>
      </c>
      <c r="BK56" s="25">
        <f t="shared" si="65"/>
        <v>0</v>
      </c>
      <c r="BL56" s="25">
        <f t="shared" si="65"/>
        <v>0</v>
      </c>
      <c r="BM56" s="25">
        <f t="shared" si="65"/>
        <v>1821639</v>
      </c>
      <c r="BN56" s="25">
        <f t="shared" si="65"/>
        <v>0</v>
      </c>
      <c r="BO56" s="25"/>
      <c r="BP56" s="25"/>
      <c r="BQ56" s="25">
        <f t="shared" si="50"/>
        <v>0</v>
      </c>
      <c r="BR56" s="25">
        <f t="shared" si="51"/>
        <v>0</v>
      </c>
      <c r="BS56" s="27">
        <f t="shared" si="10"/>
        <v>0.1452287037456001</v>
      </c>
      <c r="BT56" s="25">
        <f t="shared" si="40"/>
        <v>13705028</v>
      </c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>
        <f>+'[6]JUNIO 2016'!$H$1437</f>
        <v>13705028</v>
      </c>
      <c r="CJ56" s="25"/>
      <c r="CK56" s="25"/>
      <c r="CL56" s="25"/>
      <c r="CM56" s="25"/>
      <c r="CN56" s="25"/>
      <c r="CO56" s="27">
        <f t="shared" si="12"/>
        <v>0.85477129625439985</v>
      </c>
      <c r="CP56" s="25">
        <f t="shared" si="41"/>
        <v>80663562</v>
      </c>
      <c r="CQ56" s="25">
        <f t="shared" si="42"/>
        <v>0</v>
      </c>
      <c r="CR56" s="25">
        <f t="shared" si="42"/>
        <v>0</v>
      </c>
      <c r="CS56" s="25">
        <f t="shared" si="42"/>
        <v>0</v>
      </c>
      <c r="CT56" s="25">
        <f t="shared" si="42"/>
        <v>0</v>
      </c>
      <c r="CU56" s="25">
        <f t="shared" si="42"/>
        <v>74368590</v>
      </c>
      <c r="CV56" s="25">
        <f t="shared" si="42"/>
        <v>0</v>
      </c>
      <c r="CW56" s="25">
        <f t="shared" si="59"/>
        <v>0</v>
      </c>
      <c r="CX56" s="25">
        <f t="shared" si="59"/>
        <v>0</v>
      </c>
      <c r="CY56" s="25">
        <f t="shared" si="60"/>
        <v>0</v>
      </c>
      <c r="CZ56" s="25">
        <f t="shared" si="58"/>
        <v>0</v>
      </c>
      <c r="DA56" s="25">
        <f t="shared" si="58"/>
        <v>0</v>
      </c>
      <c r="DB56" s="25">
        <f t="shared" si="58"/>
        <v>0</v>
      </c>
      <c r="DC56" s="25">
        <f t="shared" si="61"/>
        <v>0</v>
      </c>
      <c r="DD56" s="25">
        <f t="shared" si="61"/>
        <v>6294972</v>
      </c>
      <c r="DE56" s="25">
        <f t="shared" si="61"/>
        <v>0</v>
      </c>
      <c r="DF56" s="25"/>
      <c r="DG56" s="25">
        <f t="shared" si="62"/>
        <v>0</v>
      </c>
      <c r="DH56" s="25">
        <f t="shared" si="57"/>
        <v>0</v>
      </c>
      <c r="DI56" s="25">
        <f t="shared" si="63"/>
        <v>0</v>
      </c>
      <c r="DK56" s="31">
        <f t="shared" si="19"/>
        <v>94368590</v>
      </c>
      <c r="DL56" s="31">
        <f t="shared" si="20"/>
        <v>94368590</v>
      </c>
      <c r="DM56" s="31">
        <f t="shared" si="21"/>
        <v>94368590</v>
      </c>
    </row>
    <row r="57" spans="1:117" ht="34.5" customHeight="1" x14ac:dyDescent="0.25">
      <c r="A57" s="233"/>
      <c r="B57" s="227"/>
      <c r="C57" s="21" t="s">
        <v>176</v>
      </c>
      <c r="D57" s="22" t="s">
        <v>177</v>
      </c>
      <c r="E57" s="23">
        <v>410</v>
      </c>
      <c r="F57" s="24" t="s">
        <v>91</v>
      </c>
      <c r="G57" s="25">
        <f t="shared" si="34"/>
        <v>16000000</v>
      </c>
      <c r="H57" s="37"/>
      <c r="I57" s="37"/>
      <c r="J57" s="37"/>
      <c r="K57" s="37"/>
      <c r="L57" s="37"/>
      <c r="M57" s="37"/>
      <c r="N57" s="37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>
        <f>16000000</f>
        <v>16000000</v>
      </c>
      <c r="AB57" s="27">
        <f t="shared" si="1"/>
        <v>1</v>
      </c>
      <c r="AC57" s="25">
        <f t="shared" si="35"/>
        <v>16000000</v>
      </c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>
        <f>+'[2]MARZO 2016 ULTIMO'!$AF$846</f>
        <v>16000000</v>
      </c>
      <c r="AX57" s="27">
        <f t="shared" si="3"/>
        <v>0</v>
      </c>
      <c r="AY57" s="25">
        <f t="shared" si="36"/>
        <v>0</v>
      </c>
      <c r="AZ57" s="25">
        <f t="shared" si="37"/>
        <v>0</v>
      </c>
      <c r="BA57" s="25">
        <f t="shared" si="37"/>
        <v>0</v>
      </c>
      <c r="BB57" s="25">
        <f t="shared" si="37"/>
        <v>0</v>
      </c>
      <c r="BC57" s="25">
        <f t="shared" si="64"/>
        <v>0</v>
      </c>
      <c r="BD57" s="25">
        <f t="shared" si="64"/>
        <v>0</v>
      </c>
      <c r="BE57" s="25">
        <f t="shared" si="64"/>
        <v>0</v>
      </c>
      <c r="BF57" s="25">
        <f t="shared" si="64"/>
        <v>0</v>
      </c>
      <c r="BG57" s="25">
        <f t="shared" si="64"/>
        <v>0</v>
      </c>
      <c r="BH57" s="25">
        <f t="shared" si="56"/>
        <v>0</v>
      </c>
      <c r="BI57" s="25">
        <f t="shared" si="65"/>
        <v>0</v>
      </c>
      <c r="BJ57" s="25">
        <f t="shared" si="65"/>
        <v>0</v>
      </c>
      <c r="BK57" s="25">
        <f t="shared" si="65"/>
        <v>0</v>
      </c>
      <c r="BL57" s="25">
        <f t="shared" si="65"/>
        <v>0</v>
      </c>
      <c r="BM57" s="25">
        <f t="shared" si="65"/>
        <v>0</v>
      </c>
      <c r="BN57" s="25">
        <f t="shared" si="65"/>
        <v>0</v>
      </c>
      <c r="BO57" s="25"/>
      <c r="BP57" s="25"/>
      <c r="BQ57" s="25">
        <f t="shared" si="50"/>
        <v>0</v>
      </c>
      <c r="BR57" s="25">
        <f t="shared" si="51"/>
        <v>0</v>
      </c>
      <c r="BS57" s="27">
        <f t="shared" si="10"/>
        <v>1</v>
      </c>
      <c r="BT57" s="25">
        <f t="shared" si="40"/>
        <v>16000000</v>
      </c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>
        <f>+'[1]JULIO 2016'!$H$1616</f>
        <v>16000000</v>
      </c>
      <c r="CO57" s="27">
        <f t="shared" si="12"/>
        <v>0</v>
      </c>
      <c r="CP57" s="25">
        <f t="shared" si="41"/>
        <v>0</v>
      </c>
      <c r="CQ57" s="25">
        <f t="shared" si="42"/>
        <v>0</v>
      </c>
      <c r="CR57" s="25">
        <f t="shared" si="42"/>
        <v>0</v>
      </c>
      <c r="CS57" s="25">
        <f t="shared" si="42"/>
        <v>0</v>
      </c>
      <c r="CT57" s="25">
        <f t="shared" si="42"/>
        <v>0</v>
      </c>
      <c r="CU57" s="25">
        <f t="shared" si="42"/>
        <v>0</v>
      </c>
      <c r="CV57" s="25">
        <f t="shared" si="42"/>
        <v>0</v>
      </c>
      <c r="CW57" s="25">
        <f t="shared" si="59"/>
        <v>0</v>
      </c>
      <c r="CX57" s="25">
        <f t="shared" si="59"/>
        <v>0</v>
      </c>
      <c r="CY57" s="25">
        <f t="shared" si="60"/>
        <v>0</v>
      </c>
      <c r="CZ57" s="25">
        <f t="shared" si="58"/>
        <v>0</v>
      </c>
      <c r="DA57" s="25">
        <f t="shared" si="58"/>
        <v>0</v>
      </c>
      <c r="DB57" s="25">
        <f t="shared" si="58"/>
        <v>0</v>
      </c>
      <c r="DC57" s="25">
        <f t="shared" si="61"/>
        <v>0</v>
      </c>
      <c r="DD57" s="25">
        <f t="shared" si="61"/>
        <v>0</v>
      </c>
      <c r="DE57" s="25">
        <f t="shared" si="61"/>
        <v>0</v>
      </c>
      <c r="DF57" s="25"/>
      <c r="DG57" s="25">
        <f t="shared" si="62"/>
        <v>0</v>
      </c>
      <c r="DH57" s="25">
        <f t="shared" si="57"/>
        <v>0</v>
      </c>
      <c r="DI57" s="25">
        <f t="shared" si="63"/>
        <v>0</v>
      </c>
      <c r="DK57" s="31">
        <f t="shared" si="19"/>
        <v>16000000</v>
      </c>
      <c r="DL57" s="31">
        <f t="shared" si="20"/>
        <v>16000000</v>
      </c>
      <c r="DM57" s="31">
        <f t="shared" si="21"/>
        <v>16000000</v>
      </c>
    </row>
    <row r="58" spans="1:117" s="48" customFormat="1" ht="18" customHeight="1" thickBot="1" x14ac:dyDescent="0.3">
      <c r="A58" s="63"/>
      <c r="B58" s="234" t="s">
        <v>178</v>
      </c>
      <c r="C58" s="234"/>
      <c r="D58" s="234"/>
      <c r="E58" s="234"/>
      <c r="F58" s="64"/>
      <c r="G58" s="65">
        <f t="shared" ref="G58:Z58" si="66">SUM(G21:G57)</f>
        <v>4337106780</v>
      </c>
      <c r="H58" s="65">
        <f t="shared" si="66"/>
        <v>0</v>
      </c>
      <c r="I58" s="65">
        <f t="shared" si="66"/>
        <v>1163096695</v>
      </c>
      <c r="J58" s="65">
        <f t="shared" si="66"/>
        <v>0</v>
      </c>
      <c r="K58" s="65">
        <f t="shared" si="66"/>
        <v>0</v>
      </c>
      <c r="L58" s="65">
        <f t="shared" si="66"/>
        <v>74368590</v>
      </c>
      <c r="M58" s="65">
        <f t="shared" si="66"/>
        <v>0</v>
      </c>
      <c r="N58" s="65">
        <f t="shared" si="66"/>
        <v>0</v>
      </c>
      <c r="O58" s="65">
        <f t="shared" si="66"/>
        <v>0</v>
      </c>
      <c r="P58" s="65">
        <f t="shared" si="66"/>
        <v>0</v>
      </c>
      <c r="Q58" s="65">
        <f t="shared" si="66"/>
        <v>0</v>
      </c>
      <c r="R58" s="65">
        <f t="shared" si="66"/>
        <v>1344000000</v>
      </c>
      <c r="S58" s="65">
        <f t="shared" si="66"/>
        <v>387696735</v>
      </c>
      <c r="T58" s="65">
        <f t="shared" si="66"/>
        <v>0</v>
      </c>
      <c r="U58" s="65">
        <f t="shared" si="66"/>
        <v>1054833768</v>
      </c>
      <c r="V58" s="65">
        <f t="shared" si="66"/>
        <v>0</v>
      </c>
      <c r="W58" s="65">
        <f t="shared" si="66"/>
        <v>11169156</v>
      </c>
      <c r="X58" s="65">
        <f t="shared" si="66"/>
        <v>0</v>
      </c>
      <c r="Y58" s="65">
        <f t="shared" si="66"/>
        <v>204741836</v>
      </c>
      <c r="Z58" s="65">
        <f t="shared" si="66"/>
        <v>97200000</v>
      </c>
      <c r="AB58" s="46">
        <f t="shared" si="1"/>
        <v>0.73367888650415014</v>
      </c>
      <c r="AC58" s="65">
        <f>SUM(AC21:AC57)</f>
        <v>3182043673</v>
      </c>
      <c r="AD58" s="65"/>
      <c r="AE58" s="65">
        <f t="shared" ref="AE58:AW58" si="67">SUM(AE21:AE57)</f>
        <v>0</v>
      </c>
      <c r="AF58" s="65">
        <f t="shared" si="67"/>
        <v>742359156</v>
      </c>
      <c r="AG58" s="65">
        <f t="shared" si="67"/>
        <v>0</v>
      </c>
      <c r="AH58" s="65">
        <f t="shared" si="67"/>
        <v>0</v>
      </c>
      <c r="AI58" s="65">
        <f t="shared" si="67"/>
        <v>34400000</v>
      </c>
      <c r="AJ58" s="65">
        <f t="shared" si="67"/>
        <v>0</v>
      </c>
      <c r="AK58" s="65">
        <f t="shared" si="67"/>
        <v>0</v>
      </c>
      <c r="AL58" s="65">
        <f t="shared" si="67"/>
        <v>0</v>
      </c>
      <c r="AM58" s="65">
        <f t="shared" si="67"/>
        <v>0</v>
      </c>
      <c r="AN58" s="65">
        <f t="shared" si="67"/>
        <v>0</v>
      </c>
      <c r="AO58" s="65">
        <f t="shared" si="67"/>
        <v>1300000000</v>
      </c>
      <c r="AP58" s="65">
        <f t="shared" si="67"/>
        <v>270766572</v>
      </c>
      <c r="AQ58" s="65">
        <f t="shared" si="67"/>
        <v>0</v>
      </c>
      <c r="AR58" s="65">
        <f t="shared" si="67"/>
        <v>760832261</v>
      </c>
      <c r="AS58" s="65">
        <f t="shared" si="67"/>
        <v>0</v>
      </c>
      <c r="AT58" s="65">
        <f t="shared" si="67"/>
        <v>0</v>
      </c>
      <c r="AU58" s="65">
        <f t="shared" si="67"/>
        <v>0</v>
      </c>
      <c r="AV58" s="65">
        <f t="shared" si="67"/>
        <v>23350298</v>
      </c>
      <c r="AW58" s="65">
        <f t="shared" si="67"/>
        <v>50335386</v>
      </c>
      <c r="AX58" s="46">
        <f t="shared" si="3"/>
        <v>0.26632111349584986</v>
      </c>
      <c r="AY58" s="65">
        <f t="shared" ref="AY58:BR58" si="68">SUM(AY21:AY57)</f>
        <v>1155063107</v>
      </c>
      <c r="AZ58" s="65">
        <f t="shared" si="68"/>
        <v>0</v>
      </c>
      <c r="BA58" s="65">
        <f t="shared" si="68"/>
        <v>420737539</v>
      </c>
      <c r="BB58" s="65">
        <f t="shared" si="68"/>
        <v>0</v>
      </c>
      <c r="BC58" s="65">
        <f t="shared" si="68"/>
        <v>0</v>
      </c>
      <c r="BD58" s="65">
        <f t="shared" si="68"/>
        <v>39968590</v>
      </c>
      <c r="BE58" s="65">
        <f t="shared" si="68"/>
        <v>0</v>
      </c>
      <c r="BF58" s="65">
        <f t="shared" si="68"/>
        <v>0</v>
      </c>
      <c r="BG58" s="65">
        <f t="shared" si="68"/>
        <v>0</v>
      </c>
      <c r="BH58" s="65">
        <f t="shared" si="68"/>
        <v>0</v>
      </c>
      <c r="BI58" s="65">
        <f t="shared" si="68"/>
        <v>0</v>
      </c>
      <c r="BJ58" s="65">
        <f t="shared" si="68"/>
        <v>44000000</v>
      </c>
      <c r="BK58" s="65">
        <f t="shared" si="68"/>
        <v>116930163</v>
      </c>
      <c r="BL58" s="65">
        <f t="shared" si="68"/>
        <v>0</v>
      </c>
      <c r="BM58" s="65">
        <f t="shared" si="68"/>
        <v>294001507</v>
      </c>
      <c r="BN58" s="65">
        <f t="shared" si="68"/>
        <v>0</v>
      </c>
      <c r="BO58" s="65">
        <f t="shared" si="68"/>
        <v>11169156</v>
      </c>
      <c r="BP58" s="65">
        <f t="shared" si="68"/>
        <v>0</v>
      </c>
      <c r="BQ58" s="65">
        <f t="shared" si="68"/>
        <v>181391538</v>
      </c>
      <c r="BR58" s="65">
        <f t="shared" si="68"/>
        <v>46864614</v>
      </c>
      <c r="BS58" s="46">
        <f t="shared" si="10"/>
        <v>0.58012773068040535</v>
      </c>
      <c r="BT58" s="65">
        <f t="shared" ref="BT58:DI58" si="69">SUM(BT21:BT57)</f>
        <v>2516075914</v>
      </c>
      <c r="BU58" s="65">
        <f t="shared" si="69"/>
        <v>0</v>
      </c>
      <c r="BV58" s="65">
        <f t="shared" si="69"/>
        <v>0</v>
      </c>
      <c r="BW58" s="65">
        <f t="shared" si="69"/>
        <v>649642480</v>
      </c>
      <c r="BX58" s="65">
        <f t="shared" si="69"/>
        <v>0</v>
      </c>
      <c r="BY58" s="65">
        <f t="shared" si="69"/>
        <v>0</v>
      </c>
      <c r="BZ58" s="65">
        <f t="shared" si="69"/>
        <v>0</v>
      </c>
      <c r="CA58" s="65">
        <f t="shared" si="69"/>
        <v>0</v>
      </c>
      <c r="CB58" s="65">
        <f t="shared" si="69"/>
        <v>0</v>
      </c>
      <c r="CC58" s="65">
        <f t="shared" si="69"/>
        <v>0</v>
      </c>
      <c r="CD58" s="65">
        <f t="shared" si="69"/>
        <v>0</v>
      </c>
      <c r="CE58" s="65">
        <f t="shared" si="69"/>
        <v>0</v>
      </c>
      <c r="CF58" s="65">
        <f t="shared" si="69"/>
        <v>872913177</v>
      </c>
      <c r="CG58" s="65">
        <f t="shared" si="69"/>
        <v>226836572</v>
      </c>
      <c r="CH58" s="65">
        <f t="shared" si="69"/>
        <v>0</v>
      </c>
      <c r="CI58" s="65">
        <f t="shared" si="69"/>
        <v>697998018</v>
      </c>
      <c r="CJ58" s="65">
        <f t="shared" si="69"/>
        <v>0</v>
      </c>
      <c r="CK58" s="65">
        <f t="shared" si="69"/>
        <v>0</v>
      </c>
      <c r="CL58" s="65">
        <f t="shared" si="69"/>
        <v>0</v>
      </c>
      <c r="CM58" s="65">
        <f t="shared" si="69"/>
        <v>23350298</v>
      </c>
      <c r="CN58" s="65">
        <f t="shared" si="69"/>
        <v>45335369</v>
      </c>
      <c r="CO58" s="65" t="e">
        <f t="shared" si="69"/>
        <v>#DIV/0!</v>
      </c>
      <c r="CP58" s="65">
        <f t="shared" si="69"/>
        <v>1821030866</v>
      </c>
      <c r="CQ58" s="65">
        <f t="shared" si="69"/>
        <v>0</v>
      </c>
      <c r="CR58" s="65">
        <f t="shared" si="69"/>
        <v>513454215</v>
      </c>
      <c r="CS58" s="65">
        <f t="shared" si="69"/>
        <v>0</v>
      </c>
      <c r="CT58" s="65">
        <f t="shared" si="69"/>
        <v>0</v>
      </c>
      <c r="CU58" s="65">
        <f t="shared" si="69"/>
        <v>74368590</v>
      </c>
      <c r="CV58" s="65">
        <f t="shared" si="69"/>
        <v>0</v>
      </c>
      <c r="CW58" s="65">
        <f t="shared" si="69"/>
        <v>0</v>
      </c>
      <c r="CX58" s="65">
        <f t="shared" si="69"/>
        <v>0</v>
      </c>
      <c r="CY58" s="65">
        <f t="shared" si="69"/>
        <v>0</v>
      </c>
      <c r="CZ58" s="65">
        <f t="shared" si="69"/>
        <v>0</v>
      </c>
      <c r="DA58" s="65">
        <f t="shared" si="69"/>
        <v>471086823</v>
      </c>
      <c r="DB58" s="65">
        <f t="shared" si="69"/>
        <v>160860163</v>
      </c>
      <c r="DC58" s="65">
        <f t="shared" si="69"/>
        <v>0</v>
      </c>
      <c r="DD58" s="65">
        <f t="shared" si="69"/>
        <v>356835750</v>
      </c>
      <c r="DE58" s="65">
        <f t="shared" si="69"/>
        <v>0</v>
      </c>
      <c r="DF58" s="65">
        <f t="shared" si="69"/>
        <v>11169156</v>
      </c>
      <c r="DG58" s="65">
        <f t="shared" si="69"/>
        <v>0</v>
      </c>
      <c r="DH58" s="65">
        <f t="shared" si="69"/>
        <v>181391538</v>
      </c>
      <c r="DI58" s="66">
        <f t="shared" si="69"/>
        <v>51864631</v>
      </c>
      <c r="DK58" s="31">
        <f t="shared" si="19"/>
        <v>4337106780</v>
      </c>
      <c r="DL58" s="31">
        <f t="shared" si="20"/>
        <v>4337106780</v>
      </c>
      <c r="DM58" s="31">
        <f t="shared" si="21"/>
        <v>4337106780</v>
      </c>
    </row>
    <row r="59" spans="1:117" ht="55.5" customHeight="1" thickTop="1" x14ac:dyDescent="0.25">
      <c r="A59" s="222" t="s">
        <v>179</v>
      </c>
      <c r="B59" s="225" t="s">
        <v>180</v>
      </c>
      <c r="C59" s="21" t="s">
        <v>181</v>
      </c>
      <c r="D59" s="22" t="s">
        <v>182</v>
      </c>
      <c r="E59" s="23">
        <v>520</v>
      </c>
      <c r="F59" s="24" t="s">
        <v>183</v>
      </c>
      <c r="G59" s="25">
        <f t="shared" ref="G59:G90" si="70">SUM(H59:Z59)</f>
        <v>109184357</v>
      </c>
      <c r="H59" s="25"/>
      <c r="I59" s="25"/>
      <c r="J59" s="25"/>
      <c r="K59" s="25"/>
      <c r="L59" s="25">
        <f>50000000</f>
        <v>50000000</v>
      </c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>
        <f>50000000+8000000+1184357</f>
        <v>59184357</v>
      </c>
      <c r="AB59" s="27">
        <f t="shared" si="1"/>
        <v>0.73711338520773628</v>
      </c>
      <c r="AC59" s="25">
        <f t="shared" ref="AC59:AC90" si="71">SUM(AD59:AW59)</f>
        <v>80481251</v>
      </c>
      <c r="AD59" s="25"/>
      <c r="AE59" s="25"/>
      <c r="AF59" s="25"/>
      <c r="AG59" s="25"/>
      <c r="AH59" s="25"/>
      <c r="AI59" s="25">
        <f>+'[1]JULIO 2016'!$P$1922</f>
        <v>35855289</v>
      </c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>
        <f>+'[1]JULIO 2016'!$AG$1922</f>
        <v>44625962</v>
      </c>
      <c r="AX59" s="27">
        <f t="shared" si="3"/>
        <v>0.26288661479226372</v>
      </c>
      <c r="AY59" s="25">
        <f t="shared" ref="AY59:AY90" si="72">SUM(AZ59:BR59)</f>
        <v>28703106</v>
      </c>
      <c r="AZ59" s="25">
        <f t="shared" ref="AZ59:BN90" si="73">H59-AE59</f>
        <v>0</v>
      </c>
      <c r="BA59" s="25">
        <f t="shared" si="73"/>
        <v>0</v>
      </c>
      <c r="BB59" s="25">
        <f t="shared" si="73"/>
        <v>0</v>
      </c>
      <c r="BC59" s="25">
        <f t="shared" ref="BC59:BN68" si="74">+K59-AH59</f>
        <v>0</v>
      </c>
      <c r="BD59" s="25">
        <f t="shared" si="74"/>
        <v>14144711</v>
      </c>
      <c r="BE59" s="25">
        <f t="shared" si="74"/>
        <v>0</v>
      </c>
      <c r="BF59" s="25">
        <f t="shared" si="74"/>
        <v>0</v>
      </c>
      <c r="BG59" s="25">
        <f t="shared" si="74"/>
        <v>0</v>
      </c>
      <c r="BH59" s="25">
        <f t="shared" si="74"/>
        <v>0</v>
      </c>
      <c r="BI59" s="25">
        <f t="shared" si="74"/>
        <v>0</v>
      </c>
      <c r="BJ59" s="25">
        <f t="shared" si="74"/>
        <v>0</v>
      </c>
      <c r="BK59" s="25">
        <f t="shared" si="74"/>
        <v>0</v>
      </c>
      <c r="BL59" s="25">
        <f t="shared" si="74"/>
        <v>0</v>
      </c>
      <c r="BM59" s="25">
        <f t="shared" si="74"/>
        <v>0</v>
      </c>
      <c r="BN59" s="25">
        <f t="shared" si="74"/>
        <v>0</v>
      </c>
      <c r="BO59" s="25"/>
      <c r="BP59" s="25"/>
      <c r="BQ59" s="25">
        <f t="shared" ref="BQ59:BQ90" si="75">Y59-AV59</f>
        <v>0</v>
      </c>
      <c r="BR59" s="25">
        <f t="shared" ref="BR59:BR68" si="76">+Z59-AW59</f>
        <v>14558395</v>
      </c>
      <c r="BS59" s="27">
        <f t="shared" si="10"/>
        <v>0.44403110786282324</v>
      </c>
      <c r="BT59" s="25">
        <f t="shared" ref="BT59:BT90" si="77">SUM(BU59:CN59)</f>
        <v>48481251</v>
      </c>
      <c r="BU59" s="25"/>
      <c r="BV59" s="25"/>
      <c r="BW59" s="25"/>
      <c r="BX59" s="25"/>
      <c r="BY59" s="25"/>
      <c r="BZ59" s="25">
        <f>+'[1]JULIO 2016'!$H$1926+'[1]JULIO 2016'!$H$1932+'[1]JULIO 2016'!$H$1933+'[1]JULIO 2016'!$H$1936+'[1]JULIO 2016'!$H$1937+'[1]JULIO 2016'!$H$1941+'[1]JULIO 2016'!$H$1942+'[1]JULIO 2016'!$H$1943+'[1]JULIO 2016'!$H$1944+'[1]JULIO 2016'!$H$1945+'[1]JULIO 2016'!$H$1949+'[1]JULIO 2016'!$H$1950+'[1]JULIO 2016'!$H$1951+'[1]JULIO 2016'!$H$1952+'[1]JULIO 2016'!$H$1953+'[1]JULIO 2016'!$H$1954+'[1]JULIO 2016'!$H$1956+'[1]JULIO 2016'!$H$1957+'[1]JULIO 2016'!$H$1958+'[1]JULIO 2016'!$H$1959+'[1]JULIO 2016'!$H$1960+'[1]JULIO 2016'!$H$1963+'[1]JULIO 2016'!$H$1965+'[1]JULIO 2016'!$H$1967+'[1]JULIO 2016'!$H$1969</f>
        <v>26855289</v>
      </c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>
        <f>+'[1]JULIO 2016'!$H$1920-BZ59</f>
        <v>21625962</v>
      </c>
      <c r="CO59" s="27">
        <f t="shared" ref="CO59:CO91" si="78">1-BS59</f>
        <v>0.55596889213717682</v>
      </c>
      <c r="CP59" s="25">
        <f t="shared" ref="CP59:CP90" si="79">SUM(CQ59:DI59)</f>
        <v>60703106</v>
      </c>
      <c r="CQ59" s="25">
        <f t="shared" ref="CQ59:CY74" si="80">H59-BV59</f>
        <v>0</v>
      </c>
      <c r="CR59" s="25">
        <f t="shared" si="80"/>
        <v>0</v>
      </c>
      <c r="CS59" s="25">
        <f t="shared" si="80"/>
        <v>0</v>
      </c>
      <c r="CT59" s="25">
        <f t="shared" si="80"/>
        <v>0</v>
      </c>
      <c r="CU59" s="25">
        <f t="shared" si="80"/>
        <v>23144711</v>
      </c>
      <c r="CV59" s="25">
        <f t="shared" si="80"/>
        <v>0</v>
      </c>
      <c r="CW59" s="25">
        <f t="shared" ref="CW59:CY68" si="81">+N59-CB59</f>
        <v>0</v>
      </c>
      <c r="CX59" s="25">
        <f t="shared" si="81"/>
        <v>0</v>
      </c>
      <c r="CY59" s="25">
        <f t="shared" si="81"/>
        <v>0</v>
      </c>
      <c r="CZ59" s="25">
        <f t="shared" ref="CZ59:DE89" si="82">Q59-CE59</f>
        <v>0</v>
      </c>
      <c r="DA59" s="25">
        <f t="shared" si="82"/>
        <v>0</v>
      </c>
      <c r="DB59" s="25">
        <f t="shared" si="82"/>
        <v>0</v>
      </c>
      <c r="DC59" s="25">
        <f t="shared" ref="DC59:DE68" si="83">+T59-CH59</f>
        <v>0</v>
      </c>
      <c r="DD59" s="25">
        <f t="shared" si="83"/>
        <v>0</v>
      </c>
      <c r="DE59" s="25">
        <f t="shared" si="83"/>
        <v>0</v>
      </c>
      <c r="DF59" s="25"/>
      <c r="DG59" s="25">
        <f t="shared" ref="DG59:DI68" si="84">+X59-CL59</f>
        <v>0</v>
      </c>
      <c r="DH59" s="58">
        <f t="shared" si="84"/>
        <v>0</v>
      </c>
      <c r="DI59" s="25">
        <f t="shared" si="84"/>
        <v>37558395</v>
      </c>
      <c r="DK59" s="31">
        <f t="shared" si="19"/>
        <v>109184357</v>
      </c>
      <c r="DL59" s="31">
        <f t="shared" si="20"/>
        <v>109184357</v>
      </c>
      <c r="DM59" s="31">
        <f t="shared" si="21"/>
        <v>109184357</v>
      </c>
    </row>
    <row r="60" spans="1:117" ht="35.25" customHeight="1" x14ac:dyDescent="0.25">
      <c r="A60" s="223"/>
      <c r="B60" s="226"/>
      <c r="C60" s="21" t="s">
        <v>184</v>
      </c>
      <c r="D60" s="22" t="s">
        <v>185</v>
      </c>
      <c r="E60" s="23">
        <v>520</v>
      </c>
      <c r="F60" s="24" t="s">
        <v>186</v>
      </c>
      <c r="G60" s="25">
        <f t="shared" si="70"/>
        <v>4000000</v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>
        <f>2000000+2000000</f>
        <v>4000000</v>
      </c>
      <c r="AB60" s="27">
        <f t="shared" si="1"/>
        <v>0.25</v>
      </c>
      <c r="AC60" s="25">
        <f t="shared" si="71"/>
        <v>1000000</v>
      </c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>
        <f>+'[3]ABRIL 2016'!$G$1362</f>
        <v>1000000</v>
      </c>
      <c r="AX60" s="27">
        <f t="shared" si="3"/>
        <v>0.75</v>
      </c>
      <c r="AY60" s="25">
        <f t="shared" si="72"/>
        <v>3000000</v>
      </c>
      <c r="AZ60" s="25">
        <f t="shared" si="73"/>
        <v>0</v>
      </c>
      <c r="BA60" s="25">
        <f t="shared" si="73"/>
        <v>0</v>
      </c>
      <c r="BB60" s="25">
        <f t="shared" si="73"/>
        <v>0</v>
      </c>
      <c r="BC60" s="25">
        <f t="shared" si="74"/>
        <v>0</v>
      </c>
      <c r="BD60" s="25">
        <f t="shared" si="74"/>
        <v>0</v>
      </c>
      <c r="BE60" s="25">
        <f t="shared" si="74"/>
        <v>0</v>
      </c>
      <c r="BF60" s="25">
        <f t="shared" si="74"/>
        <v>0</v>
      </c>
      <c r="BG60" s="25">
        <f t="shared" si="74"/>
        <v>0</v>
      </c>
      <c r="BH60" s="25">
        <f t="shared" si="74"/>
        <v>0</v>
      </c>
      <c r="BI60" s="25">
        <f t="shared" si="74"/>
        <v>0</v>
      </c>
      <c r="BJ60" s="25">
        <f t="shared" si="74"/>
        <v>0</v>
      </c>
      <c r="BK60" s="25">
        <f t="shared" si="74"/>
        <v>0</v>
      </c>
      <c r="BL60" s="25">
        <f t="shared" si="74"/>
        <v>0</v>
      </c>
      <c r="BM60" s="25">
        <f t="shared" si="74"/>
        <v>0</v>
      </c>
      <c r="BN60" s="25">
        <f t="shared" si="74"/>
        <v>0</v>
      </c>
      <c r="BO60" s="25"/>
      <c r="BP60" s="25"/>
      <c r="BQ60" s="25">
        <f t="shared" si="75"/>
        <v>0</v>
      </c>
      <c r="BR60" s="25">
        <f t="shared" si="76"/>
        <v>3000000</v>
      </c>
      <c r="BS60" s="27">
        <f t="shared" si="10"/>
        <v>0.25</v>
      </c>
      <c r="BT60" s="25">
        <f t="shared" si="77"/>
        <v>1000000</v>
      </c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>
        <f>+'[3]ABRIL 2016'!$H$1359</f>
        <v>1000000</v>
      </c>
      <c r="CO60" s="27">
        <f t="shared" si="78"/>
        <v>0.75</v>
      </c>
      <c r="CP60" s="25">
        <f t="shared" si="79"/>
        <v>3000000</v>
      </c>
      <c r="CQ60" s="25">
        <f t="shared" si="80"/>
        <v>0</v>
      </c>
      <c r="CR60" s="25">
        <f t="shared" si="80"/>
        <v>0</v>
      </c>
      <c r="CS60" s="25">
        <f t="shared" si="80"/>
        <v>0</v>
      </c>
      <c r="CT60" s="25">
        <f t="shared" si="80"/>
        <v>0</v>
      </c>
      <c r="CU60" s="25">
        <f t="shared" si="80"/>
        <v>0</v>
      </c>
      <c r="CV60" s="25">
        <f t="shared" si="80"/>
        <v>0</v>
      </c>
      <c r="CW60" s="25">
        <f t="shared" si="81"/>
        <v>0</v>
      </c>
      <c r="CX60" s="25">
        <f t="shared" si="81"/>
        <v>0</v>
      </c>
      <c r="CY60" s="25">
        <f t="shared" si="81"/>
        <v>0</v>
      </c>
      <c r="CZ60" s="25">
        <f t="shared" si="82"/>
        <v>0</v>
      </c>
      <c r="DA60" s="25">
        <f t="shared" si="82"/>
        <v>0</v>
      </c>
      <c r="DB60" s="25">
        <f t="shared" si="82"/>
        <v>0</v>
      </c>
      <c r="DC60" s="25">
        <f t="shared" si="83"/>
        <v>0</v>
      </c>
      <c r="DD60" s="25">
        <f t="shared" si="83"/>
        <v>0</v>
      </c>
      <c r="DE60" s="25">
        <f t="shared" si="83"/>
        <v>0</v>
      </c>
      <c r="DF60" s="25"/>
      <c r="DG60" s="25">
        <f t="shared" si="84"/>
        <v>0</v>
      </c>
      <c r="DH60" s="58">
        <f t="shared" si="84"/>
        <v>0</v>
      </c>
      <c r="DI60" s="25">
        <f t="shared" si="84"/>
        <v>3000000</v>
      </c>
      <c r="DK60" s="31">
        <f t="shared" si="19"/>
        <v>4000000</v>
      </c>
      <c r="DL60" s="31">
        <f t="shared" si="20"/>
        <v>4000000</v>
      </c>
      <c r="DM60" s="31">
        <f t="shared" si="21"/>
        <v>4000000</v>
      </c>
    </row>
    <row r="61" spans="1:117" ht="36.75" customHeight="1" x14ac:dyDescent="0.25">
      <c r="A61" s="223"/>
      <c r="B61" s="227"/>
      <c r="C61" s="21" t="s">
        <v>187</v>
      </c>
      <c r="D61" s="22" t="s">
        <v>188</v>
      </c>
      <c r="E61" s="23">
        <v>520</v>
      </c>
      <c r="F61" s="24" t="s">
        <v>76</v>
      </c>
      <c r="G61" s="25">
        <f t="shared" si="70"/>
        <v>3000000</v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3000000</v>
      </c>
      <c r="AB61" s="27">
        <f t="shared" si="1"/>
        <v>1</v>
      </c>
      <c r="AC61" s="25">
        <f t="shared" si="71"/>
        <v>3000000</v>
      </c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>
        <f>+'[6]JUNIO 2016'!$G$1784</f>
        <v>3000000</v>
      </c>
      <c r="AX61" s="27">
        <f t="shared" si="3"/>
        <v>0</v>
      </c>
      <c r="AY61" s="25">
        <f t="shared" si="72"/>
        <v>0</v>
      </c>
      <c r="AZ61" s="25">
        <f t="shared" si="73"/>
        <v>0</v>
      </c>
      <c r="BA61" s="25">
        <f t="shared" si="73"/>
        <v>0</v>
      </c>
      <c r="BB61" s="25">
        <f t="shared" si="73"/>
        <v>0</v>
      </c>
      <c r="BC61" s="25">
        <f t="shared" si="74"/>
        <v>0</v>
      </c>
      <c r="BD61" s="25">
        <f t="shared" si="74"/>
        <v>0</v>
      </c>
      <c r="BE61" s="25">
        <f t="shared" si="74"/>
        <v>0</v>
      </c>
      <c r="BF61" s="25">
        <f t="shared" si="74"/>
        <v>0</v>
      </c>
      <c r="BG61" s="25">
        <f t="shared" si="74"/>
        <v>0</v>
      </c>
      <c r="BH61" s="25">
        <f t="shared" si="74"/>
        <v>0</v>
      </c>
      <c r="BI61" s="25">
        <f t="shared" si="74"/>
        <v>0</v>
      </c>
      <c r="BJ61" s="25">
        <f t="shared" si="74"/>
        <v>0</v>
      </c>
      <c r="BK61" s="25">
        <f t="shared" si="74"/>
        <v>0</v>
      </c>
      <c r="BL61" s="25">
        <f t="shared" si="74"/>
        <v>0</v>
      </c>
      <c r="BM61" s="25">
        <f t="shared" si="74"/>
        <v>0</v>
      </c>
      <c r="BN61" s="25">
        <f t="shared" si="74"/>
        <v>0</v>
      </c>
      <c r="BO61" s="25"/>
      <c r="BP61" s="25"/>
      <c r="BQ61" s="25">
        <f t="shared" si="75"/>
        <v>0</v>
      </c>
      <c r="BR61" s="25">
        <f t="shared" si="76"/>
        <v>0</v>
      </c>
      <c r="BS61" s="27">
        <f t="shared" si="10"/>
        <v>1</v>
      </c>
      <c r="BT61" s="25">
        <f t="shared" si="77"/>
        <v>3000000</v>
      </c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>
        <f>+'[6]JUNIO 2016'!$H$1784</f>
        <v>3000000</v>
      </c>
      <c r="CO61" s="27">
        <f t="shared" si="78"/>
        <v>0</v>
      </c>
      <c r="CP61" s="25">
        <f t="shared" si="79"/>
        <v>0</v>
      </c>
      <c r="CQ61" s="25">
        <f t="shared" si="80"/>
        <v>0</v>
      </c>
      <c r="CR61" s="25">
        <f t="shared" si="80"/>
        <v>0</v>
      </c>
      <c r="CS61" s="25">
        <f t="shared" si="80"/>
        <v>0</v>
      </c>
      <c r="CT61" s="25">
        <f t="shared" si="80"/>
        <v>0</v>
      </c>
      <c r="CU61" s="25">
        <f t="shared" si="80"/>
        <v>0</v>
      </c>
      <c r="CV61" s="25">
        <f t="shared" si="80"/>
        <v>0</v>
      </c>
      <c r="CW61" s="25">
        <f t="shared" si="81"/>
        <v>0</v>
      </c>
      <c r="CX61" s="25">
        <f t="shared" si="81"/>
        <v>0</v>
      </c>
      <c r="CY61" s="25">
        <f t="shared" si="81"/>
        <v>0</v>
      </c>
      <c r="CZ61" s="25">
        <f t="shared" si="82"/>
        <v>0</v>
      </c>
      <c r="DA61" s="25">
        <f t="shared" si="82"/>
        <v>0</v>
      </c>
      <c r="DB61" s="25">
        <f t="shared" si="82"/>
        <v>0</v>
      </c>
      <c r="DC61" s="25">
        <f t="shared" si="83"/>
        <v>0</v>
      </c>
      <c r="DD61" s="25">
        <f t="shared" si="83"/>
        <v>0</v>
      </c>
      <c r="DE61" s="25">
        <f t="shared" si="83"/>
        <v>0</v>
      </c>
      <c r="DF61" s="25"/>
      <c r="DG61" s="25">
        <f t="shared" si="84"/>
        <v>0</v>
      </c>
      <c r="DH61" s="58">
        <f t="shared" si="84"/>
        <v>0</v>
      </c>
      <c r="DI61" s="25">
        <f t="shared" si="84"/>
        <v>0</v>
      </c>
      <c r="DK61" s="31">
        <f t="shared" si="19"/>
        <v>3000000</v>
      </c>
      <c r="DL61" s="31">
        <f t="shared" si="20"/>
        <v>3000000</v>
      </c>
      <c r="DM61" s="31">
        <f t="shared" si="21"/>
        <v>3000000</v>
      </c>
    </row>
    <row r="62" spans="1:117" ht="34.5" customHeight="1" x14ac:dyDescent="0.25">
      <c r="A62" s="223"/>
      <c r="B62" s="67" t="s">
        <v>189</v>
      </c>
      <c r="C62" s="21" t="s">
        <v>190</v>
      </c>
      <c r="D62" s="22" t="s">
        <v>191</v>
      </c>
      <c r="E62" s="23">
        <v>520</v>
      </c>
      <c r="F62" s="24" t="s">
        <v>91</v>
      </c>
      <c r="G62" s="25">
        <f t="shared" si="70"/>
        <v>20000000</v>
      </c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>
        <v>20000000</v>
      </c>
      <c r="T62" s="25"/>
      <c r="U62" s="25"/>
      <c r="V62" s="25"/>
      <c r="W62" s="25"/>
      <c r="X62" s="25"/>
      <c r="Y62" s="25"/>
      <c r="Z62" s="25"/>
      <c r="AB62" s="27">
        <f t="shared" si="1"/>
        <v>0.84190584999999996</v>
      </c>
      <c r="AC62" s="25">
        <f t="shared" si="71"/>
        <v>16838117</v>
      </c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>
        <f>+'[7]MAYO 2016'!$W$1566</f>
        <v>16838117</v>
      </c>
      <c r="AQ62" s="25"/>
      <c r="AR62" s="25"/>
      <c r="AS62" s="25"/>
      <c r="AT62" s="25"/>
      <c r="AU62" s="25"/>
      <c r="AV62" s="25"/>
      <c r="AW62" s="25"/>
      <c r="AX62" s="27">
        <f t="shared" si="3"/>
        <v>0.15809415000000004</v>
      </c>
      <c r="AY62" s="25">
        <f t="shared" si="72"/>
        <v>3161883</v>
      </c>
      <c r="AZ62" s="25">
        <f t="shared" si="73"/>
        <v>0</v>
      </c>
      <c r="BA62" s="25">
        <f t="shared" si="73"/>
        <v>0</v>
      </c>
      <c r="BB62" s="25">
        <f t="shared" si="73"/>
        <v>0</v>
      </c>
      <c r="BC62" s="25">
        <f t="shared" si="74"/>
        <v>0</v>
      </c>
      <c r="BD62" s="25">
        <f t="shared" si="74"/>
        <v>0</v>
      </c>
      <c r="BE62" s="25">
        <f t="shared" si="74"/>
        <v>0</v>
      </c>
      <c r="BF62" s="25">
        <f t="shared" si="74"/>
        <v>0</v>
      </c>
      <c r="BG62" s="25">
        <f t="shared" si="74"/>
        <v>0</v>
      </c>
      <c r="BH62" s="25">
        <f t="shared" si="74"/>
        <v>0</v>
      </c>
      <c r="BI62" s="25">
        <f t="shared" si="74"/>
        <v>0</v>
      </c>
      <c r="BJ62" s="25">
        <f t="shared" si="74"/>
        <v>0</v>
      </c>
      <c r="BK62" s="25">
        <f t="shared" si="74"/>
        <v>3161883</v>
      </c>
      <c r="BL62" s="25">
        <f t="shared" si="74"/>
        <v>0</v>
      </c>
      <c r="BM62" s="25">
        <f t="shared" si="74"/>
        <v>0</v>
      </c>
      <c r="BN62" s="25">
        <f t="shared" si="74"/>
        <v>0</v>
      </c>
      <c r="BO62" s="25"/>
      <c r="BP62" s="25">
        <f>+X62-AU62</f>
        <v>0</v>
      </c>
      <c r="BQ62" s="25">
        <f t="shared" si="75"/>
        <v>0</v>
      </c>
      <c r="BR62" s="25">
        <f t="shared" si="76"/>
        <v>0</v>
      </c>
      <c r="BS62" s="27">
        <f t="shared" si="10"/>
        <v>0.8307021</v>
      </c>
      <c r="BT62" s="25">
        <f t="shared" si="77"/>
        <v>16614042</v>
      </c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>
        <f>+'[6]JUNIO 2016'!$H$1796</f>
        <v>16614042</v>
      </c>
      <c r="CH62" s="25"/>
      <c r="CI62" s="25"/>
      <c r="CJ62" s="25"/>
      <c r="CK62" s="25"/>
      <c r="CL62" s="25"/>
      <c r="CM62" s="25"/>
      <c r="CN62" s="25"/>
      <c r="CO62" s="27">
        <f t="shared" si="78"/>
        <v>0.1692979</v>
      </c>
      <c r="CP62" s="25">
        <f t="shared" si="79"/>
        <v>3385958</v>
      </c>
      <c r="CQ62" s="25">
        <f t="shared" si="80"/>
        <v>0</v>
      </c>
      <c r="CR62" s="25">
        <f t="shared" si="80"/>
        <v>0</v>
      </c>
      <c r="CS62" s="25">
        <f t="shared" si="80"/>
        <v>0</v>
      </c>
      <c r="CT62" s="25">
        <f t="shared" si="80"/>
        <v>0</v>
      </c>
      <c r="CU62" s="25">
        <f t="shared" si="80"/>
        <v>0</v>
      </c>
      <c r="CV62" s="25">
        <f t="shared" si="80"/>
        <v>0</v>
      </c>
      <c r="CW62" s="25">
        <f t="shared" si="81"/>
        <v>0</v>
      </c>
      <c r="CX62" s="25">
        <f t="shared" si="81"/>
        <v>0</v>
      </c>
      <c r="CY62" s="25">
        <f t="shared" si="81"/>
        <v>0</v>
      </c>
      <c r="CZ62" s="25">
        <f t="shared" si="82"/>
        <v>0</v>
      </c>
      <c r="DA62" s="25">
        <f t="shared" si="82"/>
        <v>0</v>
      </c>
      <c r="DB62" s="25">
        <f t="shared" si="82"/>
        <v>3385958</v>
      </c>
      <c r="DC62" s="25">
        <f t="shared" si="83"/>
        <v>0</v>
      </c>
      <c r="DD62" s="25">
        <f t="shared" si="83"/>
        <v>0</v>
      </c>
      <c r="DE62" s="25">
        <f t="shared" si="83"/>
        <v>0</v>
      </c>
      <c r="DF62" s="25"/>
      <c r="DG62" s="25">
        <f t="shared" si="84"/>
        <v>0</v>
      </c>
      <c r="DH62" s="58">
        <f t="shared" si="84"/>
        <v>0</v>
      </c>
      <c r="DI62" s="25">
        <f t="shared" si="84"/>
        <v>0</v>
      </c>
      <c r="DK62" s="31">
        <f t="shared" si="19"/>
        <v>20000000</v>
      </c>
      <c r="DL62" s="31">
        <f t="shared" si="20"/>
        <v>20000000</v>
      </c>
      <c r="DM62" s="31">
        <f t="shared" si="21"/>
        <v>20000000</v>
      </c>
    </row>
    <row r="63" spans="1:117" ht="36.75" customHeight="1" x14ac:dyDescent="0.25">
      <c r="A63" s="223"/>
      <c r="B63" s="225" t="s">
        <v>192</v>
      </c>
      <c r="C63" s="21" t="s">
        <v>193</v>
      </c>
      <c r="D63" s="22" t="s">
        <v>194</v>
      </c>
      <c r="E63" s="23">
        <v>520</v>
      </c>
      <c r="F63" s="24" t="s">
        <v>91</v>
      </c>
      <c r="G63" s="25">
        <f t="shared" si="70"/>
        <v>95000000</v>
      </c>
      <c r="H63" s="37"/>
      <c r="I63" s="37"/>
      <c r="J63" s="37"/>
      <c r="K63" s="25">
        <f>228450721-133450721</f>
        <v>95000000</v>
      </c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B63" s="27">
        <f t="shared" si="1"/>
        <v>0.49761515789473681</v>
      </c>
      <c r="AC63" s="25">
        <f t="shared" si="71"/>
        <v>47273440</v>
      </c>
      <c r="AD63" s="25"/>
      <c r="AE63" s="25"/>
      <c r="AF63" s="25"/>
      <c r="AG63" s="25"/>
      <c r="AH63" s="25">
        <f>+'[6]JUNIO 2016'!$O$1825</f>
        <v>47273440</v>
      </c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7">
        <f t="shared" si="3"/>
        <v>0.50238484210526324</v>
      </c>
      <c r="AY63" s="25">
        <f t="shared" si="72"/>
        <v>47726560</v>
      </c>
      <c r="AZ63" s="25">
        <f t="shared" si="73"/>
        <v>0</v>
      </c>
      <c r="BA63" s="25">
        <f t="shared" si="73"/>
        <v>0</v>
      </c>
      <c r="BB63" s="25">
        <f t="shared" si="73"/>
        <v>0</v>
      </c>
      <c r="BC63" s="25">
        <f t="shared" si="74"/>
        <v>47726560</v>
      </c>
      <c r="BD63" s="25">
        <f t="shared" si="74"/>
        <v>0</v>
      </c>
      <c r="BE63" s="25">
        <f t="shared" si="74"/>
        <v>0</v>
      </c>
      <c r="BF63" s="25">
        <f>N63-AK63</f>
        <v>0</v>
      </c>
      <c r="BG63" s="25">
        <f t="shared" si="74"/>
        <v>0</v>
      </c>
      <c r="BH63" s="25">
        <f t="shared" si="74"/>
        <v>0</v>
      </c>
      <c r="BI63" s="25">
        <f t="shared" si="74"/>
        <v>0</v>
      </c>
      <c r="BJ63" s="25">
        <f t="shared" si="74"/>
        <v>0</v>
      </c>
      <c r="BK63" s="25">
        <f t="shared" si="74"/>
        <v>0</v>
      </c>
      <c r="BL63" s="25">
        <f>T63-AQ63</f>
        <v>0</v>
      </c>
      <c r="BM63" s="25">
        <f t="shared" si="74"/>
        <v>0</v>
      </c>
      <c r="BN63" s="25">
        <f t="shared" si="74"/>
        <v>0</v>
      </c>
      <c r="BO63" s="25"/>
      <c r="BP63" s="25"/>
      <c r="BQ63" s="25">
        <f t="shared" si="75"/>
        <v>0</v>
      </c>
      <c r="BR63" s="25">
        <f t="shared" si="76"/>
        <v>0</v>
      </c>
      <c r="BS63" s="27">
        <f t="shared" si="10"/>
        <v>0.49421052631578949</v>
      </c>
      <c r="BT63" s="25">
        <f t="shared" si="77"/>
        <v>46950000</v>
      </c>
      <c r="BU63" s="25"/>
      <c r="BV63" s="25"/>
      <c r="BW63" s="25"/>
      <c r="BX63" s="25"/>
      <c r="BY63" s="25">
        <f>+'[1]JULIO 2016'!$H$2016</f>
        <v>46950000</v>
      </c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7">
        <f t="shared" si="78"/>
        <v>0.50578947368421057</v>
      </c>
      <c r="CP63" s="25">
        <f t="shared" si="79"/>
        <v>48050000</v>
      </c>
      <c r="CQ63" s="25">
        <f t="shared" si="80"/>
        <v>0</v>
      </c>
      <c r="CR63" s="25">
        <f t="shared" si="80"/>
        <v>0</v>
      </c>
      <c r="CS63" s="25">
        <f t="shared" si="80"/>
        <v>0</v>
      </c>
      <c r="CT63" s="25">
        <f t="shared" si="80"/>
        <v>48050000</v>
      </c>
      <c r="CU63" s="25">
        <f t="shared" si="80"/>
        <v>0</v>
      </c>
      <c r="CV63" s="25">
        <f t="shared" si="80"/>
        <v>0</v>
      </c>
      <c r="CW63" s="25">
        <f t="shared" si="81"/>
        <v>0</v>
      </c>
      <c r="CX63" s="25">
        <f t="shared" si="81"/>
        <v>0</v>
      </c>
      <c r="CY63" s="25">
        <f t="shared" si="81"/>
        <v>0</v>
      </c>
      <c r="CZ63" s="25">
        <f t="shared" si="82"/>
        <v>0</v>
      </c>
      <c r="DA63" s="25">
        <f t="shared" si="82"/>
        <v>0</v>
      </c>
      <c r="DB63" s="25">
        <f t="shared" si="82"/>
        <v>0</v>
      </c>
      <c r="DC63" s="25">
        <f t="shared" si="83"/>
        <v>0</v>
      </c>
      <c r="DD63" s="25">
        <f t="shared" si="83"/>
        <v>0</v>
      </c>
      <c r="DE63" s="25">
        <f t="shared" si="83"/>
        <v>0</v>
      </c>
      <c r="DF63" s="25"/>
      <c r="DG63" s="25">
        <f t="shared" si="84"/>
        <v>0</v>
      </c>
      <c r="DH63" s="58">
        <f t="shared" si="84"/>
        <v>0</v>
      </c>
      <c r="DI63" s="25">
        <f t="shared" si="84"/>
        <v>0</v>
      </c>
      <c r="DK63" s="31">
        <f t="shared" si="19"/>
        <v>95000000</v>
      </c>
      <c r="DL63" s="31">
        <f t="shared" si="20"/>
        <v>95000000</v>
      </c>
      <c r="DM63" s="31">
        <f t="shared" si="21"/>
        <v>95000000</v>
      </c>
    </row>
    <row r="64" spans="1:117" ht="33.75" customHeight="1" x14ac:dyDescent="0.25">
      <c r="A64" s="223"/>
      <c r="B64" s="226"/>
      <c r="C64" s="21" t="s">
        <v>195</v>
      </c>
      <c r="D64" s="22" t="s">
        <v>196</v>
      </c>
      <c r="E64" s="23">
        <v>520</v>
      </c>
      <c r="F64" s="24" t="s">
        <v>91</v>
      </c>
      <c r="G64" s="25">
        <f t="shared" si="70"/>
        <v>361901442</v>
      </c>
      <c r="H64" s="50"/>
      <c r="I64" s="37"/>
      <c r="J64" s="37"/>
      <c r="K64" s="25">
        <f>28450721+133450721</f>
        <v>161901442</v>
      </c>
      <c r="L64" s="25"/>
      <c r="M64" s="25"/>
      <c r="N64" s="25"/>
      <c r="O64" s="25"/>
      <c r="P64" s="25"/>
      <c r="Q64" s="25"/>
      <c r="R64" s="25">
        <v>200000000</v>
      </c>
      <c r="S64" s="25"/>
      <c r="T64" s="25"/>
      <c r="U64" s="25"/>
      <c r="V64" s="25"/>
      <c r="W64" s="25"/>
      <c r="X64" s="25"/>
      <c r="Y64" s="25"/>
      <c r="Z64" s="25"/>
      <c r="AB64" s="27">
        <f t="shared" si="1"/>
        <v>0.7706902919718126</v>
      </c>
      <c r="AC64" s="25">
        <f t="shared" si="71"/>
        <v>278913928</v>
      </c>
      <c r="AD64" s="25"/>
      <c r="AE64" s="25"/>
      <c r="AF64" s="25"/>
      <c r="AG64" s="25"/>
      <c r="AH64" s="25">
        <f>+'[1]JULIO 2016'!$O$2029</f>
        <v>82525273</v>
      </c>
      <c r="AI64" s="25"/>
      <c r="AJ64" s="25"/>
      <c r="AK64" s="25"/>
      <c r="AL64" s="25"/>
      <c r="AM64" s="25"/>
      <c r="AN64" s="25"/>
      <c r="AO64" s="25">
        <f>+'[6]JUNIO 2016'!$V$1834</f>
        <v>196388655</v>
      </c>
      <c r="AP64" s="25"/>
      <c r="AQ64" s="25"/>
      <c r="AR64" s="25"/>
      <c r="AS64" s="25"/>
      <c r="AT64" s="25"/>
      <c r="AU64" s="25"/>
      <c r="AV64" s="25"/>
      <c r="AW64" s="25"/>
      <c r="AX64" s="27">
        <f t="shared" si="3"/>
        <v>0.2293097080281874</v>
      </c>
      <c r="AY64" s="25">
        <f t="shared" si="72"/>
        <v>82987514</v>
      </c>
      <c r="AZ64" s="25">
        <f t="shared" si="73"/>
        <v>0</v>
      </c>
      <c r="BA64" s="25">
        <f t="shared" si="73"/>
        <v>0</v>
      </c>
      <c r="BB64" s="25">
        <f t="shared" si="73"/>
        <v>0</v>
      </c>
      <c r="BC64" s="25">
        <f t="shared" si="74"/>
        <v>79376169</v>
      </c>
      <c r="BD64" s="25">
        <f t="shared" si="74"/>
        <v>0</v>
      </c>
      <c r="BE64" s="25">
        <f t="shared" si="74"/>
        <v>0</v>
      </c>
      <c r="BF64" s="25">
        <f>N64-AK64</f>
        <v>0</v>
      </c>
      <c r="BG64" s="25">
        <f t="shared" si="74"/>
        <v>0</v>
      </c>
      <c r="BH64" s="25">
        <f t="shared" si="74"/>
        <v>0</v>
      </c>
      <c r="BI64" s="25">
        <f t="shared" si="74"/>
        <v>0</v>
      </c>
      <c r="BJ64" s="25">
        <f t="shared" si="74"/>
        <v>3611345</v>
      </c>
      <c r="BK64" s="25">
        <f t="shared" si="74"/>
        <v>0</v>
      </c>
      <c r="BL64" s="25">
        <f>T64-AQ64</f>
        <v>0</v>
      </c>
      <c r="BM64" s="25">
        <f t="shared" si="74"/>
        <v>0</v>
      </c>
      <c r="BN64" s="25">
        <f t="shared" si="74"/>
        <v>0</v>
      </c>
      <c r="BO64" s="25"/>
      <c r="BP64" s="25"/>
      <c r="BQ64" s="25">
        <f t="shared" si="75"/>
        <v>0</v>
      </c>
      <c r="BR64" s="25">
        <f t="shared" si="76"/>
        <v>0</v>
      </c>
      <c r="BS64" s="27">
        <f t="shared" si="10"/>
        <v>0.73985076301519681</v>
      </c>
      <c r="BT64" s="25">
        <f t="shared" si="77"/>
        <v>267753058</v>
      </c>
      <c r="BU64" s="25"/>
      <c r="BV64" s="25"/>
      <c r="BW64" s="25"/>
      <c r="BX64" s="25"/>
      <c r="BY64" s="25">
        <f>+'[1]JULIO 2016'!$H$2030+'[1]JULIO 2016'!$H$2061+'[1]JULIO 2016'!$H$2063+'[1]JULIO 2016'!$H$2064+'[1]JULIO 2016'!$H$2065+'[1]JULIO 2016'!$H$2066+'[1]JULIO 2016'!$H$2067+'[1]JULIO 2016'!$H$2070+'[1]JULIO 2016'!$H$2071+'[1]JULIO 2016'!$H$2072+'[1]JULIO 2016'!$H$2073+'[1]JULIO 2016'!$H$2074+'[1]JULIO 2016'!$H$2075+'[1]JULIO 2016'!$H$2076+'[1]JULIO 2016'!$H$2078+'[1]JULIO 2016'!$H$2083+'[1]JULIO 2016'!$H$2084+'[1]JULIO 2016'!$H$2085+'[1]JULIO 2016'!$H$2109+'[1]JULIO 2016'!$H$2110+'[1]JULIO 2016'!$H$2112+'[1]JULIO 2016'!$H$2113+'[1]JULIO 2016'!$H$2114</f>
        <v>82377444</v>
      </c>
      <c r="BZ64" s="25"/>
      <c r="CA64" s="25"/>
      <c r="CB64" s="25"/>
      <c r="CC64" s="25"/>
      <c r="CD64" s="25"/>
      <c r="CE64" s="25"/>
      <c r="CF64" s="25">
        <f>+'[1]JULIO 2016'!$H$2027-BY64</f>
        <v>185375614</v>
      </c>
      <c r="CG64" s="25"/>
      <c r="CH64" s="25"/>
      <c r="CI64" s="25"/>
      <c r="CJ64" s="25"/>
      <c r="CK64" s="25"/>
      <c r="CL64" s="25"/>
      <c r="CM64" s="25"/>
      <c r="CN64" s="25"/>
      <c r="CO64" s="27">
        <f t="shared" si="78"/>
        <v>0.26014923698480319</v>
      </c>
      <c r="CP64" s="25">
        <f t="shared" si="79"/>
        <v>94148384</v>
      </c>
      <c r="CQ64" s="25">
        <f t="shared" si="80"/>
        <v>0</v>
      </c>
      <c r="CR64" s="25">
        <f t="shared" si="80"/>
        <v>0</v>
      </c>
      <c r="CS64" s="25">
        <f t="shared" si="80"/>
        <v>0</v>
      </c>
      <c r="CT64" s="25">
        <f t="shared" si="80"/>
        <v>79523998</v>
      </c>
      <c r="CU64" s="25">
        <f t="shared" si="80"/>
        <v>0</v>
      </c>
      <c r="CV64" s="25">
        <f t="shared" si="80"/>
        <v>0</v>
      </c>
      <c r="CW64" s="25">
        <f t="shared" si="81"/>
        <v>0</v>
      </c>
      <c r="CX64" s="25">
        <f t="shared" si="81"/>
        <v>0</v>
      </c>
      <c r="CY64" s="25">
        <f t="shared" si="81"/>
        <v>0</v>
      </c>
      <c r="CZ64" s="25">
        <f t="shared" si="82"/>
        <v>0</v>
      </c>
      <c r="DA64" s="25">
        <f t="shared" si="82"/>
        <v>14624386</v>
      </c>
      <c r="DB64" s="25">
        <f t="shared" si="82"/>
        <v>0</v>
      </c>
      <c r="DC64" s="25">
        <f t="shared" si="83"/>
        <v>0</v>
      </c>
      <c r="DD64" s="25">
        <f t="shared" si="83"/>
        <v>0</v>
      </c>
      <c r="DE64" s="25">
        <f t="shared" si="83"/>
        <v>0</v>
      </c>
      <c r="DF64" s="25"/>
      <c r="DG64" s="25">
        <f t="shared" si="84"/>
        <v>0</v>
      </c>
      <c r="DH64" s="58">
        <f t="shared" si="84"/>
        <v>0</v>
      </c>
      <c r="DI64" s="25">
        <f t="shared" si="84"/>
        <v>0</v>
      </c>
      <c r="DK64" s="31">
        <f t="shared" si="19"/>
        <v>361901442</v>
      </c>
      <c r="DL64" s="31">
        <f t="shared" si="20"/>
        <v>361901442</v>
      </c>
      <c r="DM64" s="31">
        <f t="shared" si="21"/>
        <v>361901442</v>
      </c>
    </row>
    <row r="65" spans="1:117" ht="30.75" customHeight="1" x14ac:dyDescent="0.25">
      <c r="A65" s="223"/>
      <c r="B65" s="226"/>
      <c r="C65" s="21" t="s">
        <v>197</v>
      </c>
      <c r="D65" s="22" t="s">
        <v>198</v>
      </c>
      <c r="E65" s="23">
        <v>520</v>
      </c>
      <c r="F65" s="24" t="s">
        <v>199</v>
      </c>
      <c r="G65" s="25">
        <f t="shared" si="70"/>
        <v>11000000</v>
      </c>
      <c r="H65" s="37"/>
      <c r="I65" s="37"/>
      <c r="J65" s="37"/>
      <c r="K65" s="37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f>8000000+3000000</f>
        <v>11000000</v>
      </c>
      <c r="AB65" s="27">
        <f t="shared" si="1"/>
        <v>0.72727272727272729</v>
      </c>
      <c r="AC65" s="25">
        <f t="shared" si="71"/>
        <v>8000000</v>
      </c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>
        <f>+'[6]JUNIO 2016'!$AG$1918</f>
        <v>8000000</v>
      </c>
      <c r="AX65" s="27">
        <f t="shared" si="3"/>
        <v>0.27272727272727271</v>
      </c>
      <c r="AY65" s="25">
        <f t="shared" si="72"/>
        <v>3000000</v>
      </c>
      <c r="AZ65" s="25">
        <f t="shared" si="73"/>
        <v>0</v>
      </c>
      <c r="BA65" s="25">
        <f t="shared" si="73"/>
        <v>0</v>
      </c>
      <c r="BB65" s="25">
        <f t="shared" si="73"/>
        <v>0</v>
      </c>
      <c r="BC65" s="25">
        <f t="shared" si="74"/>
        <v>0</v>
      </c>
      <c r="BD65" s="25">
        <f t="shared" si="74"/>
        <v>0</v>
      </c>
      <c r="BE65" s="25">
        <f t="shared" si="74"/>
        <v>0</v>
      </c>
      <c r="BF65" s="25">
        <f>N65-AK65</f>
        <v>0</v>
      </c>
      <c r="BG65" s="25">
        <f t="shared" si="74"/>
        <v>0</v>
      </c>
      <c r="BH65" s="25">
        <f t="shared" si="74"/>
        <v>0</v>
      </c>
      <c r="BI65" s="25">
        <f t="shared" si="74"/>
        <v>0</v>
      </c>
      <c r="BJ65" s="25">
        <f t="shared" si="74"/>
        <v>0</v>
      </c>
      <c r="BK65" s="25">
        <f t="shared" si="74"/>
        <v>0</v>
      </c>
      <c r="BL65" s="25">
        <f>T65-AQ65</f>
        <v>0</v>
      </c>
      <c r="BM65" s="25">
        <f t="shared" si="74"/>
        <v>0</v>
      </c>
      <c r="BN65" s="25">
        <f t="shared" si="74"/>
        <v>0</v>
      </c>
      <c r="BO65" s="25"/>
      <c r="BP65" s="25"/>
      <c r="BQ65" s="25">
        <f t="shared" si="75"/>
        <v>0</v>
      </c>
      <c r="BR65" s="25">
        <f t="shared" si="76"/>
        <v>3000000</v>
      </c>
      <c r="BS65" s="27">
        <f t="shared" si="10"/>
        <v>0.46963209090909092</v>
      </c>
      <c r="BT65" s="25">
        <f t="shared" si="77"/>
        <v>5165953</v>
      </c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>
        <f>+'[6]JUNIO 2016'!$H$1916</f>
        <v>5165953</v>
      </c>
      <c r="CO65" s="27">
        <f t="shared" si="78"/>
        <v>0.53036790909090903</v>
      </c>
      <c r="CP65" s="25">
        <f t="shared" si="79"/>
        <v>5834047</v>
      </c>
      <c r="CQ65" s="25">
        <f t="shared" si="80"/>
        <v>0</v>
      </c>
      <c r="CR65" s="25">
        <f t="shared" si="80"/>
        <v>0</v>
      </c>
      <c r="CS65" s="25">
        <f t="shared" si="80"/>
        <v>0</v>
      </c>
      <c r="CT65" s="25">
        <f t="shared" si="80"/>
        <v>0</v>
      </c>
      <c r="CU65" s="25">
        <f t="shared" si="80"/>
        <v>0</v>
      </c>
      <c r="CV65" s="25">
        <f t="shared" si="80"/>
        <v>0</v>
      </c>
      <c r="CW65" s="25">
        <f t="shared" si="81"/>
        <v>0</v>
      </c>
      <c r="CX65" s="25">
        <f t="shared" si="81"/>
        <v>0</v>
      </c>
      <c r="CY65" s="25">
        <f t="shared" si="81"/>
        <v>0</v>
      </c>
      <c r="CZ65" s="25">
        <f t="shared" si="82"/>
        <v>0</v>
      </c>
      <c r="DA65" s="25">
        <f t="shared" si="82"/>
        <v>0</v>
      </c>
      <c r="DB65" s="25">
        <f t="shared" si="82"/>
        <v>0</v>
      </c>
      <c r="DC65" s="25">
        <f t="shared" si="83"/>
        <v>0</v>
      </c>
      <c r="DD65" s="25">
        <f t="shared" si="83"/>
        <v>0</v>
      </c>
      <c r="DE65" s="25">
        <f t="shared" si="83"/>
        <v>0</v>
      </c>
      <c r="DF65" s="25"/>
      <c r="DG65" s="25">
        <f t="shared" si="84"/>
        <v>0</v>
      </c>
      <c r="DH65" s="58">
        <f t="shared" si="84"/>
        <v>0</v>
      </c>
      <c r="DI65" s="25">
        <f t="shared" si="84"/>
        <v>5834047</v>
      </c>
      <c r="DK65" s="31">
        <f t="shared" si="19"/>
        <v>11000000</v>
      </c>
      <c r="DL65" s="31">
        <f t="shared" si="20"/>
        <v>11000000</v>
      </c>
      <c r="DM65" s="31">
        <f t="shared" si="21"/>
        <v>11000000</v>
      </c>
    </row>
    <row r="66" spans="1:117" ht="34.5" customHeight="1" x14ac:dyDescent="0.25">
      <c r="A66" s="223"/>
      <c r="B66" s="226"/>
      <c r="C66" s="21" t="s">
        <v>200</v>
      </c>
      <c r="D66" s="22" t="s">
        <v>201</v>
      </c>
      <c r="E66" s="23">
        <v>520</v>
      </c>
      <c r="F66" s="24" t="s">
        <v>202</v>
      </c>
      <c r="G66" s="25">
        <f t="shared" si="70"/>
        <v>5000000</v>
      </c>
      <c r="H66" s="37"/>
      <c r="I66" s="37"/>
      <c r="J66" s="37"/>
      <c r="K66" s="37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>
        <v>5000000</v>
      </c>
      <c r="AB66" s="27">
        <f t="shared" si="1"/>
        <v>1</v>
      </c>
      <c r="AC66" s="25">
        <f t="shared" si="71"/>
        <v>5000000</v>
      </c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>
        <f>+'[7]MAYO 2016'!$AG$1678</f>
        <v>5000000</v>
      </c>
      <c r="AX66" s="27">
        <f t="shared" si="3"/>
        <v>0</v>
      </c>
      <c r="AY66" s="25">
        <f t="shared" si="72"/>
        <v>0</v>
      </c>
      <c r="AZ66" s="25">
        <f t="shared" si="73"/>
        <v>0</v>
      </c>
      <c r="BA66" s="25">
        <f t="shared" si="73"/>
        <v>0</v>
      </c>
      <c r="BB66" s="25">
        <f t="shared" si="73"/>
        <v>0</v>
      </c>
      <c r="BC66" s="25">
        <f t="shared" si="74"/>
        <v>0</v>
      </c>
      <c r="BD66" s="25">
        <f t="shared" si="74"/>
        <v>0</v>
      </c>
      <c r="BE66" s="25">
        <f t="shared" si="74"/>
        <v>0</v>
      </c>
      <c r="BF66" s="25">
        <f>N66-AK66</f>
        <v>0</v>
      </c>
      <c r="BG66" s="25">
        <f t="shared" si="74"/>
        <v>0</v>
      </c>
      <c r="BH66" s="25">
        <f t="shared" si="74"/>
        <v>0</v>
      </c>
      <c r="BI66" s="25">
        <f t="shared" si="74"/>
        <v>0</v>
      </c>
      <c r="BJ66" s="25">
        <f t="shared" si="74"/>
        <v>0</v>
      </c>
      <c r="BK66" s="25">
        <f t="shared" si="74"/>
        <v>0</v>
      </c>
      <c r="BL66" s="25">
        <f>T66-AQ66</f>
        <v>0</v>
      </c>
      <c r="BM66" s="25">
        <f t="shared" si="74"/>
        <v>0</v>
      </c>
      <c r="BN66" s="25">
        <f t="shared" si="74"/>
        <v>0</v>
      </c>
      <c r="BO66" s="25"/>
      <c r="BP66" s="25"/>
      <c r="BQ66" s="25">
        <f t="shared" si="75"/>
        <v>0</v>
      </c>
      <c r="BR66" s="25">
        <f t="shared" si="76"/>
        <v>0</v>
      </c>
      <c r="BS66" s="27">
        <f t="shared" si="10"/>
        <v>0.99863999999999997</v>
      </c>
      <c r="BT66" s="25">
        <f t="shared" si="77"/>
        <v>4993200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>
        <f>+'[7]MAYO 2016'!$H$1676</f>
        <v>4993200</v>
      </c>
      <c r="CO66" s="27">
        <f t="shared" si="78"/>
        <v>1.3600000000000279E-3</v>
      </c>
      <c r="CP66" s="25">
        <f t="shared" si="79"/>
        <v>6800</v>
      </c>
      <c r="CQ66" s="25">
        <f t="shared" si="80"/>
        <v>0</v>
      </c>
      <c r="CR66" s="25">
        <f t="shared" si="80"/>
        <v>0</v>
      </c>
      <c r="CS66" s="25">
        <f t="shared" si="80"/>
        <v>0</v>
      </c>
      <c r="CT66" s="25">
        <f t="shared" si="80"/>
        <v>0</v>
      </c>
      <c r="CU66" s="25">
        <f t="shared" si="80"/>
        <v>0</v>
      </c>
      <c r="CV66" s="25">
        <f t="shared" si="80"/>
        <v>0</v>
      </c>
      <c r="CW66" s="25">
        <f t="shared" si="81"/>
        <v>0</v>
      </c>
      <c r="CX66" s="25">
        <f t="shared" si="81"/>
        <v>0</v>
      </c>
      <c r="CY66" s="25">
        <f t="shared" si="81"/>
        <v>0</v>
      </c>
      <c r="CZ66" s="25">
        <f t="shared" si="82"/>
        <v>0</v>
      </c>
      <c r="DA66" s="25">
        <f t="shared" si="82"/>
        <v>0</v>
      </c>
      <c r="DB66" s="25">
        <f t="shared" si="82"/>
        <v>0</v>
      </c>
      <c r="DC66" s="25">
        <f t="shared" si="83"/>
        <v>0</v>
      </c>
      <c r="DD66" s="25">
        <f t="shared" si="83"/>
        <v>0</v>
      </c>
      <c r="DE66" s="25">
        <f t="shared" si="83"/>
        <v>0</v>
      </c>
      <c r="DF66" s="25"/>
      <c r="DG66" s="25">
        <f t="shared" si="84"/>
        <v>0</v>
      </c>
      <c r="DH66" s="58">
        <f t="shared" si="84"/>
        <v>0</v>
      </c>
      <c r="DI66" s="25">
        <f t="shared" si="84"/>
        <v>6800</v>
      </c>
      <c r="DK66" s="31">
        <f t="shared" si="19"/>
        <v>5000000</v>
      </c>
      <c r="DL66" s="31">
        <f t="shared" si="20"/>
        <v>5000000</v>
      </c>
      <c r="DM66" s="31">
        <f t="shared" si="21"/>
        <v>5000000</v>
      </c>
    </row>
    <row r="67" spans="1:117" ht="35.25" customHeight="1" x14ac:dyDescent="0.25">
      <c r="A67" s="223"/>
      <c r="B67" s="226"/>
      <c r="C67" s="21" t="s">
        <v>203</v>
      </c>
      <c r="D67" s="22" t="s">
        <v>204</v>
      </c>
      <c r="E67" s="23">
        <v>520</v>
      </c>
      <c r="F67" s="24" t="s">
        <v>202</v>
      </c>
      <c r="G67" s="25">
        <f t="shared" si="70"/>
        <v>7000000</v>
      </c>
      <c r="H67" s="37"/>
      <c r="I67" s="37"/>
      <c r="J67" s="37"/>
      <c r="K67" s="37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>
        <v>7000000</v>
      </c>
      <c r="AA67" s="61"/>
      <c r="AB67" s="27">
        <f t="shared" si="1"/>
        <v>0</v>
      </c>
      <c r="AC67" s="25">
        <f t="shared" si="71"/>
        <v>0</v>
      </c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7">
        <f t="shared" si="3"/>
        <v>1</v>
      </c>
      <c r="AY67" s="25">
        <f t="shared" si="72"/>
        <v>7000000</v>
      </c>
      <c r="AZ67" s="25">
        <f t="shared" si="73"/>
        <v>0</v>
      </c>
      <c r="BA67" s="25">
        <f t="shared" si="73"/>
        <v>0</v>
      </c>
      <c r="BB67" s="25">
        <f t="shared" si="73"/>
        <v>0</v>
      </c>
      <c r="BC67" s="25">
        <f t="shared" si="74"/>
        <v>0</v>
      </c>
      <c r="BD67" s="25">
        <f t="shared" si="74"/>
        <v>0</v>
      </c>
      <c r="BE67" s="25">
        <f t="shared" si="74"/>
        <v>0</v>
      </c>
      <c r="BF67" s="25">
        <f>+N67-AK67</f>
        <v>0</v>
      </c>
      <c r="BG67" s="25">
        <f t="shared" si="74"/>
        <v>0</v>
      </c>
      <c r="BH67" s="25">
        <f t="shared" si="74"/>
        <v>0</v>
      </c>
      <c r="BI67" s="25">
        <f t="shared" si="74"/>
        <v>0</v>
      </c>
      <c r="BJ67" s="25">
        <f t="shared" si="74"/>
        <v>0</v>
      </c>
      <c r="BK67" s="25">
        <f t="shared" si="74"/>
        <v>0</v>
      </c>
      <c r="BL67" s="25">
        <f>+T67-AQ67</f>
        <v>0</v>
      </c>
      <c r="BM67" s="25">
        <f t="shared" si="74"/>
        <v>0</v>
      </c>
      <c r="BN67" s="25">
        <f t="shared" si="74"/>
        <v>0</v>
      </c>
      <c r="BO67" s="25"/>
      <c r="BP67" s="25">
        <f>+X67-AU67</f>
        <v>0</v>
      </c>
      <c r="BQ67" s="25">
        <f t="shared" si="75"/>
        <v>0</v>
      </c>
      <c r="BR67" s="25">
        <f t="shared" si="76"/>
        <v>7000000</v>
      </c>
      <c r="BS67" s="27">
        <f t="shared" si="10"/>
        <v>0</v>
      </c>
      <c r="BT67" s="25">
        <f t="shared" si="77"/>
        <v>0</v>
      </c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7">
        <f t="shared" si="78"/>
        <v>1</v>
      </c>
      <c r="CP67" s="25">
        <f t="shared" si="79"/>
        <v>7000000</v>
      </c>
      <c r="CQ67" s="25">
        <f t="shared" si="80"/>
        <v>0</v>
      </c>
      <c r="CR67" s="25">
        <f t="shared" si="80"/>
        <v>0</v>
      </c>
      <c r="CS67" s="25">
        <f t="shared" si="80"/>
        <v>0</v>
      </c>
      <c r="CT67" s="25">
        <f t="shared" si="80"/>
        <v>0</v>
      </c>
      <c r="CU67" s="25">
        <f t="shared" si="80"/>
        <v>0</v>
      </c>
      <c r="CV67" s="25">
        <f t="shared" si="80"/>
        <v>0</v>
      </c>
      <c r="CW67" s="25">
        <f t="shared" si="81"/>
        <v>0</v>
      </c>
      <c r="CX67" s="25">
        <f t="shared" si="81"/>
        <v>0</v>
      </c>
      <c r="CY67" s="25">
        <f t="shared" si="81"/>
        <v>0</v>
      </c>
      <c r="CZ67" s="25">
        <f t="shared" si="82"/>
        <v>0</v>
      </c>
      <c r="DA67" s="25">
        <f t="shared" si="82"/>
        <v>0</v>
      </c>
      <c r="DB67" s="25">
        <f t="shared" si="82"/>
        <v>0</v>
      </c>
      <c r="DC67" s="25">
        <f t="shared" si="83"/>
        <v>0</v>
      </c>
      <c r="DD67" s="25">
        <f t="shared" si="83"/>
        <v>0</v>
      </c>
      <c r="DE67" s="25">
        <f t="shared" si="83"/>
        <v>0</v>
      </c>
      <c r="DF67" s="25"/>
      <c r="DG67" s="25">
        <f t="shared" si="84"/>
        <v>0</v>
      </c>
      <c r="DH67" s="58">
        <f t="shared" si="84"/>
        <v>0</v>
      </c>
      <c r="DI67" s="25">
        <f t="shared" si="84"/>
        <v>7000000</v>
      </c>
      <c r="DK67" s="31">
        <f t="shared" si="19"/>
        <v>7000000</v>
      </c>
      <c r="DL67" s="31">
        <f t="shared" si="20"/>
        <v>7000000</v>
      </c>
      <c r="DM67" s="31">
        <f t="shared" si="21"/>
        <v>7000000</v>
      </c>
    </row>
    <row r="68" spans="1:117" ht="76.5" customHeight="1" x14ac:dyDescent="0.25">
      <c r="A68" s="223"/>
      <c r="B68" s="226"/>
      <c r="C68" s="21" t="s">
        <v>205</v>
      </c>
      <c r="D68" s="22" t="s">
        <v>206</v>
      </c>
      <c r="E68" s="23">
        <v>520</v>
      </c>
      <c r="F68" s="24" t="s">
        <v>207</v>
      </c>
      <c r="G68" s="25">
        <f t="shared" si="70"/>
        <v>394288998</v>
      </c>
      <c r="H68" s="37"/>
      <c r="I68" s="37"/>
      <c r="J68" s="37"/>
      <c r="K68" s="37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>
        <f>267022558+25000000+11804220+35899362+2954659+41266345-11804220+4000000+896074+17250000</f>
        <v>394288998</v>
      </c>
      <c r="AA68" s="61"/>
      <c r="AB68" s="27">
        <f t="shared" ref="AB68:AB91" si="85">+AC68/G68</f>
        <v>0.9467925757340051</v>
      </c>
      <c r="AC68" s="25">
        <f t="shared" si="71"/>
        <v>373309896</v>
      </c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>
        <f>+'[1]JULIO 2016'!$AG$2153</f>
        <v>373309896</v>
      </c>
      <c r="AX68" s="27">
        <f t="shared" ref="AX68:AX91" si="86">1-AB68</f>
        <v>5.3207424265994896E-2</v>
      </c>
      <c r="AY68" s="25">
        <f t="shared" si="72"/>
        <v>20979102</v>
      </c>
      <c r="AZ68" s="25">
        <f t="shared" si="73"/>
        <v>0</v>
      </c>
      <c r="BA68" s="25">
        <f t="shared" si="73"/>
        <v>0</v>
      </c>
      <c r="BB68" s="25">
        <f t="shared" si="73"/>
        <v>0</v>
      </c>
      <c r="BC68" s="25">
        <f t="shared" si="74"/>
        <v>0</v>
      </c>
      <c r="BD68" s="25">
        <f t="shared" si="74"/>
        <v>0</v>
      </c>
      <c r="BE68" s="25">
        <f t="shared" si="74"/>
        <v>0</v>
      </c>
      <c r="BF68" s="25">
        <f>+N68-AK68</f>
        <v>0</v>
      </c>
      <c r="BG68" s="25">
        <f t="shared" si="74"/>
        <v>0</v>
      </c>
      <c r="BH68" s="25">
        <f t="shared" si="74"/>
        <v>0</v>
      </c>
      <c r="BI68" s="25">
        <f t="shared" si="74"/>
        <v>0</v>
      </c>
      <c r="BJ68" s="25">
        <f t="shared" si="74"/>
        <v>0</v>
      </c>
      <c r="BK68" s="25">
        <f t="shared" si="74"/>
        <v>0</v>
      </c>
      <c r="BL68" s="25">
        <f>+T68-AQ68</f>
        <v>0</v>
      </c>
      <c r="BM68" s="25">
        <f t="shared" si="74"/>
        <v>0</v>
      </c>
      <c r="BN68" s="25">
        <f t="shared" si="74"/>
        <v>0</v>
      </c>
      <c r="BO68" s="25"/>
      <c r="BP68" s="25"/>
      <c r="BQ68" s="25">
        <f t="shared" si="75"/>
        <v>0</v>
      </c>
      <c r="BR68" s="25">
        <f t="shared" si="76"/>
        <v>20979102</v>
      </c>
      <c r="BS68" s="27">
        <f t="shared" ref="BS68:BS91" si="87">+BT68/G68</f>
        <v>0.9172068022045089</v>
      </c>
      <c r="BT68" s="25">
        <f t="shared" si="77"/>
        <v>361644551</v>
      </c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>
        <f>+'[1]JULIO 2016'!$H$2151</f>
        <v>361644551</v>
      </c>
      <c r="CO68" s="27">
        <f t="shared" si="78"/>
        <v>8.2793197795491102E-2</v>
      </c>
      <c r="CP68" s="25">
        <f t="shared" si="79"/>
        <v>32644447</v>
      </c>
      <c r="CQ68" s="25">
        <f t="shared" si="80"/>
        <v>0</v>
      </c>
      <c r="CR68" s="25">
        <f t="shared" si="80"/>
        <v>0</v>
      </c>
      <c r="CS68" s="25">
        <f t="shared" si="80"/>
        <v>0</v>
      </c>
      <c r="CT68" s="25">
        <f t="shared" si="80"/>
        <v>0</v>
      </c>
      <c r="CU68" s="25">
        <f t="shared" si="80"/>
        <v>0</v>
      </c>
      <c r="CV68" s="25">
        <f t="shared" si="80"/>
        <v>0</v>
      </c>
      <c r="CW68" s="25">
        <f t="shared" si="81"/>
        <v>0</v>
      </c>
      <c r="CX68" s="25">
        <f t="shared" si="81"/>
        <v>0</v>
      </c>
      <c r="CY68" s="25">
        <f t="shared" si="81"/>
        <v>0</v>
      </c>
      <c r="CZ68" s="25">
        <f t="shared" si="82"/>
        <v>0</v>
      </c>
      <c r="DA68" s="25">
        <f t="shared" si="82"/>
        <v>0</v>
      </c>
      <c r="DB68" s="25">
        <f t="shared" si="82"/>
        <v>0</v>
      </c>
      <c r="DC68" s="25">
        <f t="shared" si="83"/>
        <v>0</v>
      </c>
      <c r="DD68" s="25">
        <f t="shared" si="83"/>
        <v>0</v>
      </c>
      <c r="DE68" s="25">
        <f t="shared" si="83"/>
        <v>0</v>
      </c>
      <c r="DF68" s="25"/>
      <c r="DG68" s="25">
        <f t="shared" si="84"/>
        <v>0</v>
      </c>
      <c r="DH68" s="58">
        <f t="shared" si="84"/>
        <v>0</v>
      </c>
      <c r="DI68" s="25">
        <f t="shared" si="84"/>
        <v>32644447</v>
      </c>
      <c r="DK68" s="31">
        <f t="shared" ref="DK68:DK131" si="88">+G68</f>
        <v>394288998</v>
      </c>
      <c r="DL68" s="31">
        <f t="shared" ref="DL68:DL131" si="89">+AC68+AY68</f>
        <v>394288998</v>
      </c>
      <c r="DM68" s="31">
        <f t="shared" ref="DM68:DM131" si="90">+BT68+CP68</f>
        <v>394288998</v>
      </c>
    </row>
    <row r="69" spans="1:117" ht="36" customHeight="1" x14ac:dyDescent="0.25">
      <c r="A69" s="223"/>
      <c r="B69" s="226"/>
      <c r="C69" s="21" t="s">
        <v>208</v>
      </c>
      <c r="D69" s="22" t="s">
        <v>209</v>
      </c>
      <c r="E69" s="23">
        <v>520</v>
      </c>
      <c r="F69" s="24" t="s">
        <v>91</v>
      </c>
      <c r="G69" s="25">
        <f t="shared" si="70"/>
        <v>20000000</v>
      </c>
      <c r="H69" s="37"/>
      <c r="I69" s="37"/>
      <c r="J69" s="37"/>
      <c r="K69" s="25">
        <v>20000000</v>
      </c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61"/>
      <c r="AB69" s="27">
        <f t="shared" si="85"/>
        <v>0</v>
      </c>
      <c r="AC69" s="25">
        <f t="shared" si="71"/>
        <v>0</v>
      </c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7">
        <f t="shared" si="86"/>
        <v>1</v>
      </c>
      <c r="AY69" s="25">
        <f t="shared" si="72"/>
        <v>20000000</v>
      </c>
      <c r="AZ69" s="25">
        <f t="shared" si="73"/>
        <v>0</v>
      </c>
      <c r="BA69" s="25">
        <f t="shared" si="73"/>
        <v>0</v>
      </c>
      <c r="BB69" s="25">
        <f t="shared" si="73"/>
        <v>0</v>
      </c>
      <c r="BC69" s="25">
        <f t="shared" si="73"/>
        <v>20000000</v>
      </c>
      <c r="BD69" s="25">
        <f t="shared" si="73"/>
        <v>0</v>
      </c>
      <c r="BE69" s="25">
        <f t="shared" si="73"/>
        <v>0</v>
      </c>
      <c r="BF69" s="25">
        <f t="shared" si="73"/>
        <v>0</v>
      </c>
      <c r="BG69" s="25">
        <f t="shared" si="73"/>
        <v>0</v>
      </c>
      <c r="BH69" s="25">
        <f t="shared" si="73"/>
        <v>0</v>
      </c>
      <c r="BI69" s="25">
        <f t="shared" si="73"/>
        <v>0</v>
      </c>
      <c r="BJ69" s="25">
        <f t="shared" si="73"/>
        <v>0</v>
      </c>
      <c r="BK69" s="25">
        <f t="shared" si="73"/>
        <v>0</v>
      </c>
      <c r="BL69" s="25">
        <f t="shared" si="73"/>
        <v>0</v>
      </c>
      <c r="BM69" s="25">
        <f t="shared" si="73"/>
        <v>0</v>
      </c>
      <c r="BN69" s="25">
        <f t="shared" si="73"/>
        <v>0</v>
      </c>
      <c r="BO69" s="25"/>
      <c r="BP69" s="25">
        <f>X69-AU69</f>
        <v>0</v>
      </c>
      <c r="BQ69" s="25">
        <f t="shared" si="75"/>
        <v>0</v>
      </c>
      <c r="BR69" s="25">
        <f>Z69-AW69</f>
        <v>0</v>
      </c>
      <c r="BS69" s="27">
        <f t="shared" si="87"/>
        <v>0</v>
      </c>
      <c r="BT69" s="25">
        <f t="shared" si="77"/>
        <v>0</v>
      </c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7">
        <f t="shared" si="78"/>
        <v>1</v>
      </c>
      <c r="CP69" s="25">
        <f t="shared" si="79"/>
        <v>20000000</v>
      </c>
      <c r="CQ69" s="25">
        <f t="shared" si="80"/>
        <v>0</v>
      </c>
      <c r="CR69" s="25">
        <f t="shared" si="80"/>
        <v>0</v>
      </c>
      <c r="CS69" s="25">
        <f t="shared" si="80"/>
        <v>0</v>
      </c>
      <c r="CT69" s="25">
        <f t="shared" si="80"/>
        <v>20000000</v>
      </c>
      <c r="CU69" s="25">
        <f t="shared" si="80"/>
        <v>0</v>
      </c>
      <c r="CV69" s="25">
        <f t="shared" si="80"/>
        <v>0</v>
      </c>
      <c r="CW69" s="25">
        <f t="shared" si="80"/>
        <v>0</v>
      </c>
      <c r="CX69" s="25">
        <f t="shared" si="80"/>
        <v>0</v>
      </c>
      <c r="CY69" s="25">
        <f t="shared" si="80"/>
        <v>0</v>
      </c>
      <c r="CZ69" s="25">
        <f t="shared" si="82"/>
        <v>0</v>
      </c>
      <c r="DA69" s="25">
        <f t="shared" si="82"/>
        <v>0</v>
      </c>
      <c r="DB69" s="25">
        <f t="shared" si="82"/>
        <v>0</v>
      </c>
      <c r="DC69" s="25">
        <f t="shared" si="82"/>
        <v>0</v>
      </c>
      <c r="DD69" s="25">
        <f t="shared" si="82"/>
        <v>0</v>
      </c>
      <c r="DE69" s="25">
        <f t="shared" si="82"/>
        <v>0</v>
      </c>
      <c r="DF69" s="25"/>
      <c r="DG69" s="25">
        <f t="shared" ref="DG69:DI70" si="91">X69-CL69</f>
        <v>0</v>
      </c>
      <c r="DH69" s="25">
        <f t="shared" si="91"/>
        <v>0</v>
      </c>
      <c r="DI69" s="25">
        <f t="shared" si="91"/>
        <v>0</v>
      </c>
      <c r="DK69" s="31">
        <f t="shared" si="88"/>
        <v>20000000</v>
      </c>
      <c r="DL69" s="31">
        <f t="shared" si="89"/>
        <v>20000000</v>
      </c>
      <c r="DM69" s="31">
        <f t="shared" si="90"/>
        <v>20000000</v>
      </c>
    </row>
    <row r="70" spans="1:117" ht="34.5" customHeight="1" x14ac:dyDescent="0.25">
      <c r="A70" s="224"/>
      <c r="B70" s="227"/>
      <c r="C70" s="21" t="s">
        <v>210</v>
      </c>
      <c r="D70" s="22" t="s">
        <v>211</v>
      </c>
      <c r="E70" s="23">
        <v>520</v>
      </c>
      <c r="F70" s="24" t="s">
        <v>91</v>
      </c>
      <c r="G70" s="25">
        <f t="shared" si="70"/>
        <v>20000000</v>
      </c>
      <c r="H70" s="37"/>
      <c r="I70" s="37"/>
      <c r="J70" s="37"/>
      <c r="K70" s="25">
        <v>20000000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61"/>
      <c r="AB70" s="27">
        <f t="shared" si="85"/>
        <v>0.76</v>
      </c>
      <c r="AC70" s="25">
        <f t="shared" si="71"/>
        <v>15200000</v>
      </c>
      <c r="AD70" s="25"/>
      <c r="AE70" s="25"/>
      <c r="AF70" s="25"/>
      <c r="AG70" s="25"/>
      <c r="AH70" s="25">
        <f>+'[3]ABRIL 2016'!$O$1527</f>
        <v>15200000</v>
      </c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7">
        <f t="shared" si="86"/>
        <v>0.24</v>
      </c>
      <c r="AY70" s="25">
        <f t="shared" si="72"/>
        <v>4800000</v>
      </c>
      <c r="AZ70" s="25">
        <f t="shared" si="73"/>
        <v>0</v>
      </c>
      <c r="BA70" s="25">
        <f t="shared" si="73"/>
        <v>0</v>
      </c>
      <c r="BB70" s="25">
        <f t="shared" si="73"/>
        <v>0</v>
      </c>
      <c r="BC70" s="25">
        <f t="shared" si="73"/>
        <v>4800000</v>
      </c>
      <c r="BD70" s="25">
        <f t="shared" si="73"/>
        <v>0</v>
      </c>
      <c r="BE70" s="25">
        <f t="shared" si="73"/>
        <v>0</v>
      </c>
      <c r="BF70" s="25">
        <f t="shared" si="73"/>
        <v>0</v>
      </c>
      <c r="BG70" s="25">
        <f t="shared" si="73"/>
        <v>0</v>
      </c>
      <c r="BH70" s="25">
        <f t="shared" si="73"/>
        <v>0</v>
      </c>
      <c r="BI70" s="25">
        <f t="shared" si="73"/>
        <v>0</v>
      </c>
      <c r="BJ70" s="25">
        <f t="shared" si="73"/>
        <v>0</v>
      </c>
      <c r="BK70" s="25">
        <f t="shared" si="73"/>
        <v>0</v>
      </c>
      <c r="BL70" s="25">
        <f t="shared" si="73"/>
        <v>0</v>
      </c>
      <c r="BM70" s="25">
        <f t="shared" si="73"/>
        <v>0</v>
      </c>
      <c r="BN70" s="25">
        <f t="shared" si="73"/>
        <v>0</v>
      </c>
      <c r="BO70" s="25"/>
      <c r="BP70" s="25">
        <f>X70-AU70</f>
        <v>0</v>
      </c>
      <c r="BQ70" s="25">
        <f t="shared" si="75"/>
        <v>0</v>
      </c>
      <c r="BR70" s="25">
        <f>Z70-AW70</f>
        <v>0</v>
      </c>
      <c r="BS70" s="27">
        <f t="shared" si="87"/>
        <v>0.62436239999999998</v>
      </c>
      <c r="BT70" s="25">
        <f t="shared" si="77"/>
        <v>12487248</v>
      </c>
      <c r="BU70" s="25"/>
      <c r="BV70" s="25"/>
      <c r="BW70" s="25"/>
      <c r="BX70" s="25"/>
      <c r="BY70" s="25">
        <f>+'[7]MAYO 2016'!$H$1761</f>
        <v>12487248</v>
      </c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7">
        <f t="shared" si="78"/>
        <v>0.37563760000000002</v>
      </c>
      <c r="CP70" s="25">
        <f t="shared" si="79"/>
        <v>7512752</v>
      </c>
      <c r="CQ70" s="25">
        <f t="shared" si="80"/>
        <v>0</v>
      </c>
      <c r="CR70" s="25">
        <f t="shared" si="80"/>
        <v>0</v>
      </c>
      <c r="CS70" s="25">
        <f t="shared" si="80"/>
        <v>0</v>
      </c>
      <c r="CT70" s="25">
        <f t="shared" si="80"/>
        <v>7512752</v>
      </c>
      <c r="CU70" s="25">
        <f t="shared" si="80"/>
        <v>0</v>
      </c>
      <c r="CV70" s="25">
        <f t="shared" si="80"/>
        <v>0</v>
      </c>
      <c r="CW70" s="25">
        <f t="shared" si="80"/>
        <v>0</v>
      </c>
      <c r="CX70" s="25">
        <f t="shared" si="80"/>
        <v>0</v>
      </c>
      <c r="CY70" s="25">
        <f t="shared" si="80"/>
        <v>0</v>
      </c>
      <c r="CZ70" s="25">
        <f t="shared" si="82"/>
        <v>0</v>
      </c>
      <c r="DA70" s="25">
        <f t="shared" si="82"/>
        <v>0</v>
      </c>
      <c r="DB70" s="25">
        <f t="shared" si="82"/>
        <v>0</v>
      </c>
      <c r="DC70" s="25">
        <f t="shared" si="82"/>
        <v>0</v>
      </c>
      <c r="DD70" s="25">
        <f t="shared" si="82"/>
        <v>0</v>
      </c>
      <c r="DE70" s="25">
        <f t="shared" si="82"/>
        <v>0</v>
      </c>
      <c r="DF70" s="25"/>
      <c r="DG70" s="25">
        <f t="shared" si="91"/>
        <v>0</v>
      </c>
      <c r="DH70" s="25">
        <f t="shared" si="91"/>
        <v>0</v>
      </c>
      <c r="DI70" s="25">
        <f t="shared" si="91"/>
        <v>0</v>
      </c>
      <c r="DK70" s="31">
        <f t="shared" si="88"/>
        <v>20000000</v>
      </c>
      <c r="DL70" s="31">
        <f t="shared" si="89"/>
        <v>20000000</v>
      </c>
      <c r="DM70" s="31">
        <f t="shared" si="90"/>
        <v>20000000</v>
      </c>
    </row>
    <row r="71" spans="1:117" ht="33" customHeight="1" x14ac:dyDescent="0.25">
      <c r="A71" s="222" t="s">
        <v>179</v>
      </c>
      <c r="B71" s="236" t="s">
        <v>212</v>
      </c>
      <c r="C71" s="21" t="s">
        <v>213</v>
      </c>
      <c r="D71" s="22" t="s">
        <v>214</v>
      </c>
      <c r="E71" s="23">
        <v>520</v>
      </c>
      <c r="F71" s="24" t="s">
        <v>91</v>
      </c>
      <c r="G71" s="25">
        <f t="shared" si="70"/>
        <v>10000000</v>
      </c>
      <c r="H71" s="37"/>
      <c r="I71" s="25"/>
      <c r="J71" s="25"/>
      <c r="K71" s="25">
        <f>20000000-10000000</f>
        <v>10000000</v>
      </c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61"/>
      <c r="AB71" s="27">
        <f t="shared" si="85"/>
        <v>0</v>
      </c>
      <c r="AC71" s="25">
        <f t="shared" si="71"/>
        <v>0</v>
      </c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7">
        <f t="shared" si="86"/>
        <v>1</v>
      </c>
      <c r="AY71" s="25">
        <f t="shared" si="72"/>
        <v>10000000</v>
      </c>
      <c r="AZ71" s="25">
        <f t="shared" si="73"/>
        <v>0</v>
      </c>
      <c r="BA71" s="25">
        <f t="shared" si="73"/>
        <v>0</v>
      </c>
      <c r="BB71" s="25">
        <f t="shared" si="73"/>
        <v>0</v>
      </c>
      <c r="BC71" s="25">
        <f t="shared" ref="BC71:BN86" si="92">+K71-AH71</f>
        <v>10000000</v>
      </c>
      <c r="BD71" s="25">
        <f t="shared" si="92"/>
        <v>0</v>
      </c>
      <c r="BE71" s="25">
        <f t="shared" si="92"/>
        <v>0</v>
      </c>
      <c r="BF71" s="25">
        <f t="shared" si="92"/>
        <v>0</v>
      </c>
      <c r="BG71" s="25">
        <f t="shared" si="92"/>
        <v>0</v>
      </c>
      <c r="BH71" s="25">
        <f t="shared" si="92"/>
        <v>0</v>
      </c>
      <c r="BI71" s="25">
        <f t="shared" si="92"/>
        <v>0</v>
      </c>
      <c r="BJ71" s="25">
        <f t="shared" si="92"/>
        <v>0</v>
      </c>
      <c r="BK71" s="25">
        <f t="shared" si="92"/>
        <v>0</v>
      </c>
      <c r="BL71" s="25">
        <f t="shared" si="92"/>
        <v>0</v>
      </c>
      <c r="BM71" s="25">
        <f t="shared" si="92"/>
        <v>0</v>
      </c>
      <c r="BN71" s="25">
        <f t="shared" si="92"/>
        <v>0</v>
      </c>
      <c r="BO71" s="25"/>
      <c r="BP71" s="25"/>
      <c r="BQ71" s="25">
        <f t="shared" si="75"/>
        <v>0</v>
      </c>
      <c r="BR71" s="25">
        <f t="shared" ref="BR71:BR90" si="93">+Z71-AW71</f>
        <v>0</v>
      </c>
      <c r="BS71" s="27">
        <f t="shared" si="87"/>
        <v>0</v>
      </c>
      <c r="BT71" s="25">
        <f t="shared" si="77"/>
        <v>0</v>
      </c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7">
        <f t="shared" si="78"/>
        <v>1</v>
      </c>
      <c r="CP71" s="25">
        <f t="shared" si="79"/>
        <v>10000000</v>
      </c>
      <c r="CQ71" s="25">
        <f t="shared" si="80"/>
        <v>0</v>
      </c>
      <c r="CR71" s="25">
        <f t="shared" si="80"/>
        <v>0</v>
      </c>
      <c r="CS71" s="25">
        <f t="shared" si="80"/>
        <v>0</v>
      </c>
      <c r="CT71" s="25">
        <f t="shared" si="80"/>
        <v>10000000</v>
      </c>
      <c r="CU71" s="25">
        <f t="shared" si="80"/>
        <v>0</v>
      </c>
      <c r="CV71" s="25">
        <f t="shared" si="80"/>
        <v>0</v>
      </c>
      <c r="CW71" s="25">
        <f t="shared" ref="CW71:CY73" si="94">+N71-CB71</f>
        <v>0</v>
      </c>
      <c r="CX71" s="25">
        <f t="shared" si="94"/>
        <v>0</v>
      </c>
      <c r="CY71" s="25">
        <f t="shared" si="94"/>
        <v>0</v>
      </c>
      <c r="CZ71" s="25">
        <f t="shared" si="82"/>
        <v>0</v>
      </c>
      <c r="DA71" s="25">
        <f t="shared" si="82"/>
        <v>0</v>
      </c>
      <c r="DB71" s="25">
        <f t="shared" si="82"/>
        <v>0</v>
      </c>
      <c r="DC71" s="25">
        <f t="shared" ref="DC71:DE82" si="95">+T71-CH71</f>
        <v>0</v>
      </c>
      <c r="DD71" s="25">
        <f t="shared" si="95"/>
        <v>0</v>
      </c>
      <c r="DE71" s="25">
        <f t="shared" si="95"/>
        <v>0</v>
      </c>
      <c r="DF71" s="25"/>
      <c r="DG71" s="25">
        <f t="shared" ref="DG71:DI82" si="96">+X71-CL71</f>
        <v>0</v>
      </c>
      <c r="DH71" s="58">
        <f t="shared" si="96"/>
        <v>0</v>
      </c>
      <c r="DI71" s="25">
        <f t="shared" si="96"/>
        <v>0</v>
      </c>
      <c r="DK71" s="31">
        <f t="shared" si="88"/>
        <v>10000000</v>
      </c>
      <c r="DL71" s="31">
        <f t="shared" si="89"/>
        <v>10000000</v>
      </c>
      <c r="DM71" s="31">
        <f t="shared" si="90"/>
        <v>10000000</v>
      </c>
    </row>
    <row r="72" spans="1:117" ht="35.25" customHeight="1" x14ac:dyDescent="0.25">
      <c r="A72" s="223"/>
      <c r="B72" s="237"/>
      <c r="C72" s="21" t="s">
        <v>215</v>
      </c>
      <c r="D72" s="22" t="s">
        <v>216</v>
      </c>
      <c r="E72" s="23">
        <v>520</v>
      </c>
      <c r="F72" s="24" t="s">
        <v>91</v>
      </c>
      <c r="G72" s="25">
        <f t="shared" si="70"/>
        <v>20000000</v>
      </c>
      <c r="H72" s="37"/>
      <c r="I72" s="25"/>
      <c r="J72" s="25"/>
      <c r="K72" s="25">
        <v>20000000</v>
      </c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61"/>
      <c r="AB72" s="27">
        <f t="shared" si="85"/>
        <v>1</v>
      </c>
      <c r="AC72" s="25">
        <f t="shared" si="71"/>
        <v>20000000</v>
      </c>
      <c r="AD72" s="25"/>
      <c r="AE72" s="25"/>
      <c r="AF72" s="25"/>
      <c r="AG72" s="25"/>
      <c r="AH72" s="25">
        <f>+'[4]ENERO 2016'!$O$771</f>
        <v>20000000</v>
      </c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7">
        <f t="shared" si="86"/>
        <v>0</v>
      </c>
      <c r="AY72" s="25">
        <f t="shared" si="72"/>
        <v>0</v>
      </c>
      <c r="AZ72" s="25">
        <f t="shared" si="73"/>
        <v>0</v>
      </c>
      <c r="BA72" s="25">
        <f t="shared" si="73"/>
        <v>0</v>
      </c>
      <c r="BB72" s="25">
        <f t="shared" si="73"/>
        <v>0</v>
      </c>
      <c r="BC72" s="25">
        <f t="shared" si="92"/>
        <v>0</v>
      </c>
      <c r="BD72" s="25">
        <f t="shared" si="92"/>
        <v>0</v>
      </c>
      <c r="BE72" s="25">
        <f t="shared" si="92"/>
        <v>0</v>
      </c>
      <c r="BF72" s="25">
        <f t="shared" si="92"/>
        <v>0</v>
      </c>
      <c r="BG72" s="25">
        <f t="shared" si="92"/>
        <v>0</v>
      </c>
      <c r="BH72" s="25">
        <f t="shared" si="92"/>
        <v>0</v>
      </c>
      <c r="BI72" s="25">
        <f t="shared" si="92"/>
        <v>0</v>
      </c>
      <c r="BJ72" s="25">
        <f t="shared" si="92"/>
        <v>0</v>
      </c>
      <c r="BK72" s="25">
        <f t="shared" si="92"/>
        <v>0</v>
      </c>
      <c r="BL72" s="25">
        <f t="shared" si="92"/>
        <v>0</v>
      </c>
      <c r="BM72" s="25">
        <f t="shared" si="92"/>
        <v>0</v>
      </c>
      <c r="BN72" s="25">
        <f t="shared" si="92"/>
        <v>0</v>
      </c>
      <c r="BO72" s="25"/>
      <c r="BP72" s="25"/>
      <c r="BQ72" s="25">
        <f t="shared" si="75"/>
        <v>0</v>
      </c>
      <c r="BR72" s="25">
        <f t="shared" si="93"/>
        <v>0</v>
      </c>
      <c r="BS72" s="27">
        <f t="shared" si="87"/>
        <v>0.89853749999999999</v>
      </c>
      <c r="BT72" s="25">
        <f t="shared" si="77"/>
        <v>17970750</v>
      </c>
      <c r="BU72" s="25"/>
      <c r="BV72" s="25"/>
      <c r="BW72" s="25"/>
      <c r="BX72" s="25"/>
      <c r="BY72" s="25">
        <f>+'[4]ENERO 2016'!$H$769</f>
        <v>17970750</v>
      </c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7">
        <f t="shared" si="78"/>
        <v>0.10146250000000001</v>
      </c>
      <c r="CP72" s="25">
        <f t="shared" si="79"/>
        <v>2029250</v>
      </c>
      <c r="CQ72" s="25">
        <f t="shared" si="80"/>
        <v>0</v>
      </c>
      <c r="CR72" s="25">
        <f t="shared" si="80"/>
        <v>0</v>
      </c>
      <c r="CS72" s="25">
        <f t="shared" si="80"/>
        <v>0</v>
      </c>
      <c r="CT72" s="25">
        <f t="shared" si="80"/>
        <v>2029250</v>
      </c>
      <c r="CU72" s="25">
        <f t="shared" si="80"/>
        <v>0</v>
      </c>
      <c r="CV72" s="25">
        <f t="shared" si="80"/>
        <v>0</v>
      </c>
      <c r="CW72" s="25">
        <f t="shared" si="94"/>
        <v>0</v>
      </c>
      <c r="CX72" s="25">
        <f t="shared" si="94"/>
        <v>0</v>
      </c>
      <c r="CY72" s="25">
        <f t="shared" si="94"/>
        <v>0</v>
      </c>
      <c r="CZ72" s="25">
        <f t="shared" si="82"/>
        <v>0</v>
      </c>
      <c r="DA72" s="25">
        <f t="shared" si="82"/>
        <v>0</v>
      </c>
      <c r="DB72" s="25">
        <f t="shared" si="82"/>
        <v>0</v>
      </c>
      <c r="DC72" s="25">
        <f t="shared" si="95"/>
        <v>0</v>
      </c>
      <c r="DD72" s="25">
        <f t="shared" si="95"/>
        <v>0</v>
      </c>
      <c r="DE72" s="25">
        <f t="shared" si="95"/>
        <v>0</v>
      </c>
      <c r="DF72" s="25"/>
      <c r="DG72" s="25">
        <f t="shared" si="96"/>
        <v>0</v>
      </c>
      <c r="DH72" s="58">
        <f t="shared" si="96"/>
        <v>0</v>
      </c>
      <c r="DI72" s="25">
        <f t="shared" si="96"/>
        <v>0</v>
      </c>
      <c r="DK72" s="31">
        <f t="shared" si="88"/>
        <v>20000000</v>
      </c>
      <c r="DL72" s="31">
        <f t="shared" si="89"/>
        <v>20000000</v>
      </c>
      <c r="DM72" s="31">
        <f t="shared" si="90"/>
        <v>20000000</v>
      </c>
    </row>
    <row r="73" spans="1:117" ht="33.75" customHeight="1" x14ac:dyDescent="0.25">
      <c r="A73" s="223"/>
      <c r="B73" s="237"/>
      <c r="C73" s="21" t="s">
        <v>217</v>
      </c>
      <c r="D73" s="22" t="s">
        <v>218</v>
      </c>
      <c r="E73" s="23">
        <v>520</v>
      </c>
      <c r="F73" s="24" t="s">
        <v>76</v>
      </c>
      <c r="G73" s="25">
        <f t="shared" si="70"/>
        <v>1000000</v>
      </c>
      <c r="H73" s="37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>
        <f>3000000-2000000</f>
        <v>1000000</v>
      </c>
      <c r="AA73" s="61"/>
      <c r="AB73" s="27">
        <f t="shared" si="85"/>
        <v>1</v>
      </c>
      <c r="AC73" s="25">
        <f t="shared" si="71"/>
        <v>1000000</v>
      </c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>
        <f>+'[3]ABRIL 2016'!$G$1547</f>
        <v>1000000</v>
      </c>
      <c r="AX73" s="27">
        <f t="shared" si="86"/>
        <v>0</v>
      </c>
      <c r="AY73" s="25">
        <f t="shared" si="72"/>
        <v>0</v>
      </c>
      <c r="AZ73" s="25">
        <f t="shared" si="73"/>
        <v>0</v>
      </c>
      <c r="BA73" s="25">
        <f t="shared" si="73"/>
        <v>0</v>
      </c>
      <c r="BB73" s="25">
        <f t="shared" si="73"/>
        <v>0</v>
      </c>
      <c r="BC73" s="25">
        <f t="shared" si="92"/>
        <v>0</v>
      </c>
      <c r="BD73" s="25">
        <f t="shared" si="92"/>
        <v>0</v>
      </c>
      <c r="BE73" s="25">
        <f t="shared" si="92"/>
        <v>0</v>
      </c>
      <c r="BF73" s="25">
        <f t="shared" si="92"/>
        <v>0</v>
      </c>
      <c r="BG73" s="25">
        <f t="shared" si="92"/>
        <v>0</v>
      </c>
      <c r="BH73" s="25">
        <f t="shared" si="92"/>
        <v>0</v>
      </c>
      <c r="BI73" s="25">
        <f t="shared" si="92"/>
        <v>0</v>
      </c>
      <c r="BJ73" s="25">
        <f t="shared" si="92"/>
        <v>0</v>
      </c>
      <c r="BK73" s="25">
        <f t="shared" si="92"/>
        <v>0</v>
      </c>
      <c r="BL73" s="25">
        <f t="shared" si="92"/>
        <v>0</v>
      </c>
      <c r="BM73" s="25">
        <f t="shared" si="92"/>
        <v>0</v>
      </c>
      <c r="BN73" s="25">
        <f t="shared" si="92"/>
        <v>0</v>
      </c>
      <c r="BO73" s="25"/>
      <c r="BP73" s="25"/>
      <c r="BQ73" s="25">
        <f t="shared" si="75"/>
        <v>0</v>
      </c>
      <c r="BR73" s="25">
        <f t="shared" si="93"/>
        <v>0</v>
      </c>
      <c r="BS73" s="27">
        <f t="shared" si="87"/>
        <v>1</v>
      </c>
      <c r="BT73" s="25">
        <f t="shared" si="77"/>
        <v>1000000</v>
      </c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>
        <f>+'[3]ABRIL 2016'!$H$1547</f>
        <v>1000000</v>
      </c>
      <c r="CO73" s="27">
        <f t="shared" si="78"/>
        <v>0</v>
      </c>
      <c r="CP73" s="25">
        <f t="shared" si="79"/>
        <v>0</v>
      </c>
      <c r="CQ73" s="25">
        <f t="shared" si="80"/>
        <v>0</v>
      </c>
      <c r="CR73" s="25">
        <f t="shared" si="80"/>
        <v>0</v>
      </c>
      <c r="CS73" s="25">
        <f t="shared" si="80"/>
        <v>0</v>
      </c>
      <c r="CT73" s="25">
        <f t="shared" si="80"/>
        <v>0</v>
      </c>
      <c r="CU73" s="25">
        <f t="shared" si="80"/>
        <v>0</v>
      </c>
      <c r="CV73" s="25">
        <f t="shared" si="80"/>
        <v>0</v>
      </c>
      <c r="CW73" s="25">
        <f t="shared" si="94"/>
        <v>0</v>
      </c>
      <c r="CX73" s="25">
        <f t="shared" si="94"/>
        <v>0</v>
      </c>
      <c r="CY73" s="25">
        <f t="shared" si="94"/>
        <v>0</v>
      </c>
      <c r="CZ73" s="25">
        <f t="shared" si="82"/>
        <v>0</v>
      </c>
      <c r="DA73" s="25">
        <f t="shared" si="82"/>
        <v>0</v>
      </c>
      <c r="DB73" s="25">
        <f t="shared" si="82"/>
        <v>0</v>
      </c>
      <c r="DC73" s="25">
        <f t="shared" si="95"/>
        <v>0</v>
      </c>
      <c r="DD73" s="25">
        <f t="shared" si="95"/>
        <v>0</v>
      </c>
      <c r="DE73" s="25">
        <f t="shared" si="95"/>
        <v>0</v>
      </c>
      <c r="DF73" s="25"/>
      <c r="DG73" s="25">
        <f t="shared" si="96"/>
        <v>0</v>
      </c>
      <c r="DH73" s="58">
        <f t="shared" si="96"/>
        <v>0</v>
      </c>
      <c r="DI73" s="25">
        <f t="shared" si="96"/>
        <v>0</v>
      </c>
      <c r="DK73" s="31">
        <f t="shared" si="88"/>
        <v>1000000</v>
      </c>
      <c r="DL73" s="31">
        <f t="shared" si="89"/>
        <v>1000000</v>
      </c>
      <c r="DM73" s="31">
        <f t="shared" si="90"/>
        <v>1000000</v>
      </c>
    </row>
    <row r="74" spans="1:117" ht="33" customHeight="1" x14ac:dyDescent="0.25">
      <c r="A74" s="223"/>
      <c r="B74" s="237"/>
      <c r="C74" s="21" t="s">
        <v>219</v>
      </c>
      <c r="D74" s="22" t="s">
        <v>220</v>
      </c>
      <c r="E74" s="23">
        <v>520</v>
      </c>
      <c r="F74" s="24" t="s">
        <v>91</v>
      </c>
      <c r="G74" s="25">
        <f t="shared" si="70"/>
        <v>5000000</v>
      </c>
      <c r="H74" s="37"/>
      <c r="I74" s="25"/>
      <c r="J74" s="25"/>
      <c r="K74" s="25">
        <v>5000000</v>
      </c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61"/>
      <c r="AB74" s="27">
        <f t="shared" si="85"/>
        <v>0</v>
      </c>
      <c r="AC74" s="25">
        <f t="shared" si="71"/>
        <v>0</v>
      </c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7">
        <f t="shared" si="86"/>
        <v>1</v>
      </c>
      <c r="AY74" s="25">
        <f t="shared" si="72"/>
        <v>5000000</v>
      </c>
      <c r="AZ74" s="25">
        <f t="shared" si="73"/>
        <v>0</v>
      </c>
      <c r="BA74" s="25">
        <f t="shared" si="73"/>
        <v>0</v>
      </c>
      <c r="BB74" s="25">
        <f t="shared" si="73"/>
        <v>0</v>
      </c>
      <c r="BC74" s="25">
        <f t="shared" si="92"/>
        <v>5000000</v>
      </c>
      <c r="BD74" s="25"/>
      <c r="BE74" s="25"/>
      <c r="BF74" s="25"/>
      <c r="BG74" s="25"/>
      <c r="BH74" s="25"/>
      <c r="BI74" s="25">
        <f t="shared" si="92"/>
        <v>0</v>
      </c>
      <c r="BJ74" s="25">
        <f t="shared" si="92"/>
        <v>0</v>
      </c>
      <c r="BK74" s="25">
        <f t="shared" si="92"/>
        <v>0</v>
      </c>
      <c r="BL74" s="25"/>
      <c r="BM74" s="25">
        <f t="shared" si="92"/>
        <v>0</v>
      </c>
      <c r="BN74" s="25">
        <f t="shared" si="92"/>
        <v>0</v>
      </c>
      <c r="BO74" s="25"/>
      <c r="BP74" s="25"/>
      <c r="BQ74" s="25">
        <f t="shared" si="75"/>
        <v>0</v>
      </c>
      <c r="BR74" s="25">
        <f t="shared" si="93"/>
        <v>0</v>
      </c>
      <c r="BS74" s="27">
        <f t="shared" si="87"/>
        <v>0</v>
      </c>
      <c r="BT74" s="25">
        <f t="shared" si="77"/>
        <v>0</v>
      </c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7">
        <f t="shared" si="78"/>
        <v>1</v>
      </c>
      <c r="CP74" s="25">
        <f t="shared" si="79"/>
        <v>5000000</v>
      </c>
      <c r="CQ74" s="25">
        <f t="shared" si="80"/>
        <v>0</v>
      </c>
      <c r="CR74" s="25">
        <f t="shared" si="80"/>
        <v>0</v>
      </c>
      <c r="CS74" s="25">
        <f t="shared" si="80"/>
        <v>0</v>
      </c>
      <c r="CT74" s="25">
        <f t="shared" si="80"/>
        <v>5000000</v>
      </c>
      <c r="CU74" s="25"/>
      <c r="CV74" s="25"/>
      <c r="CW74" s="25"/>
      <c r="CX74" s="25"/>
      <c r="CY74" s="25"/>
      <c r="CZ74" s="25">
        <f t="shared" si="82"/>
        <v>0</v>
      </c>
      <c r="DA74" s="25">
        <f t="shared" si="82"/>
        <v>0</v>
      </c>
      <c r="DB74" s="25">
        <f t="shared" si="82"/>
        <v>0</v>
      </c>
      <c r="DC74" s="25">
        <f t="shared" si="95"/>
        <v>0</v>
      </c>
      <c r="DD74" s="25">
        <f t="shared" si="95"/>
        <v>0</v>
      </c>
      <c r="DE74" s="25">
        <f t="shared" si="95"/>
        <v>0</v>
      </c>
      <c r="DF74" s="25"/>
      <c r="DG74" s="25"/>
      <c r="DH74" s="58"/>
      <c r="DI74" s="25">
        <f t="shared" si="96"/>
        <v>0</v>
      </c>
      <c r="DK74" s="31">
        <f t="shared" si="88"/>
        <v>5000000</v>
      </c>
      <c r="DL74" s="31">
        <f t="shared" si="89"/>
        <v>5000000</v>
      </c>
      <c r="DM74" s="31">
        <f t="shared" si="90"/>
        <v>5000000</v>
      </c>
    </row>
    <row r="75" spans="1:117" ht="22.5" customHeight="1" x14ac:dyDescent="0.25">
      <c r="A75" s="223"/>
      <c r="B75" s="237"/>
      <c r="C75" s="21" t="s">
        <v>221</v>
      </c>
      <c r="D75" s="22" t="s">
        <v>222</v>
      </c>
      <c r="E75" s="23">
        <v>520</v>
      </c>
      <c r="F75" s="24" t="s">
        <v>91</v>
      </c>
      <c r="G75" s="25">
        <f t="shared" si="70"/>
        <v>5000000</v>
      </c>
      <c r="H75" s="37"/>
      <c r="I75" s="25"/>
      <c r="J75" s="25"/>
      <c r="K75" s="25">
        <v>5000000</v>
      </c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61"/>
      <c r="AB75" s="27">
        <f t="shared" si="85"/>
        <v>0</v>
      </c>
      <c r="AC75" s="25">
        <f t="shared" si="71"/>
        <v>0</v>
      </c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7">
        <f t="shared" si="86"/>
        <v>1</v>
      </c>
      <c r="AY75" s="25">
        <f t="shared" si="72"/>
        <v>5000000</v>
      </c>
      <c r="AZ75" s="25">
        <f t="shared" si="73"/>
        <v>0</v>
      </c>
      <c r="BA75" s="25">
        <f t="shared" si="73"/>
        <v>0</v>
      </c>
      <c r="BB75" s="25">
        <f t="shared" si="73"/>
        <v>0</v>
      </c>
      <c r="BC75" s="25">
        <f t="shared" si="92"/>
        <v>5000000</v>
      </c>
      <c r="BD75" s="25"/>
      <c r="BE75" s="25"/>
      <c r="BF75" s="25"/>
      <c r="BG75" s="25"/>
      <c r="BH75" s="25"/>
      <c r="BI75" s="25">
        <f t="shared" si="92"/>
        <v>0</v>
      </c>
      <c r="BJ75" s="25">
        <f t="shared" si="92"/>
        <v>0</v>
      </c>
      <c r="BK75" s="25">
        <f t="shared" si="92"/>
        <v>0</v>
      </c>
      <c r="BL75" s="25"/>
      <c r="BM75" s="25">
        <f t="shared" si="92"/>
        <v>0</v>
      </c>
      <c r="BN75" s="25">
        <f t="shared" si="92"/>
        <v>0</v>
      </c>
      <c r="BO75" s="25"/>
      <c r="BP75" s="25"/>
      <c r="BQ75" s="25">
        <f t="shared" si="75"/>
        <v>0</v>
      </c>
      <c r="BR75" s="25">
        <f t="shared" si="93"/>
        <v>0</v>
      </c>
      <c r="BS75" s="27">
        <f t="shared" si="87"/>
        <v>0</v>
      </c>
      <c r="BT75" s="25">
        <f t="shared" si="77"/>
        <v>0</v>
      </c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7">
        <f t="shared" si="78"/>
        <v>1</v>
      </c>
      <c r="CP75" s="25">
        <f t="shared" si="79"/>
        <v>5000000</v>
      </c>
      <c r="CQ75" s="25">
        <f t="shared" ref="CQ75:CV90" si="97">H75-BV75</f>
        <v>0</v>
      </c>
      <c r="CR75" s="25">
        <f t="shared" si="97"/>
        <v>0</v>
      </c>
      <c r="CS75" s="25">
        <f t="shared" si="97"/>
        <v>0</v>
      </c>
      <c r="CT75" s="25">
        <f t="shared" si="97"/>
        <v>5000000</v>
      </c>
      <c r="CU75" s="25"/>
      <c r="CV75" s="25"/>
      <c r="CW75" s="25"/>
      <c r="CX75" s="25"/>
      <c r="CY75" s="25"/>
      <c r="CZ75" s="25">
        <f t="shared" si="82"/>
        <v>0</v>
      </c>
      <c r="DA75" s="25">
        <f t="shared" si="82"/>
        <v>0</v>
      </c>
      <c r="DB75" s="25">
        <f t="shared" si="82"/>
        <v>0</v>
      </c>
      <c r="DC75" s="25">
        <f t="shared" si="95"/>
        <v>0</v>
      </c>
      <c r="DD75" s="25">
        <f t="shared" si="95"/>
        <v>0</v>
      </c>
      <c r="DE75" s="25">
        <f t="shared" si="95"/>
        <v>0</v>
      </c>
      <c r="DF75" s="25"/>
      <c r="DG75" s="25"/>
      <c r="DH75" s="58"/>
      <c r="DI75" s="25">
        <f t="shared" si="96"/>
        <v>0</v>
      </c>
      <c r="DK75" s="31">
        <f t="shared" si="88"/>
        <v>5000000</v>
      </c>
      <c r="DL75" s="31">
        <f t="shared" si="89"/>
        <v>5000000</v>
      </c>
      <c r="DM75" s="31">
        <f t="shared" si="90"/>
        <v>5000000</v>
      </c>
    </row>
    <row r="76" spans="1:117" ht="21" customHeight="1" x14ac:dyDescent="0.25">
      <c r="A76" s="223"/>
      <c r="B76" s="237"/>
      <c r="C76" s="21" t="s">
        <v>223</v>
      </c>
      <c r="D76" s="22" t="s">
        <v>224</v>
      </c>
      <c r="E76" s="23">
        <v>520</v>
      </c>
      <c r="F76" s="24" t="s">
        <v>91</v>
      </c>
      <c r="G76" s="25">
        <f t="shared" si="70"/>
        <v>15000000</v>
      </c>
      <c r="H76" s="37"/>
      <c r="I76" s="25"/>
      <c r="J76" s="25"/>
      <c r="K76" s="25">
        <f>5000000+10000000</f>
        <v>15000000</v>
      </c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61"/>
      <c r="AB76" s="27">
        <f t="shared" si="85"/>
        <v>0.92977500000000002</v>
      </c>
      <c r="AC76" s="25">
        <f t="shared" si="71"/>
        <v>13946625</v>
      </c>
      <c r="AD76" s="25"/>
      <c r="AE76" s="25"/>
      <c r="AF76" s="25"/>
      <c r="AG76" s="25"/>
      <c r="AH76" s="25">
        <f>+'[3]ABRIL 2016'!$G$1562</f>
        <v>13946625</v>
      </c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7">
        <f t="shared" si="86"/>
        <v>7.0224999999999982E-2</v>
      </c>
      <c r="AY76" s="25">
        <f t="shared" si="72"/>
        <v>1053375</v>
      </c>
      <c r="AZ76" s="25">
        <f t="shared" si="73"/>
        <v>0</v>
      </c>
      <c r="BA76" s="25">
        <f t="shared" si="73"/>
        <v>0</v>
      </c>
      <c r="BB76" s="25">
        <f t="shared" si="73"/>
        <v>0</v>
      </c>
      <c r="BC76" s="25">
        <f t="shared" si="92"/>
        <v>1053375</v>
      </c>
      <c r="BD76" s="25"/>
      <c r="BE76" s="25"/>
      <c r="BF76" s="25"/>
      <c r="BG76" s="25"/>
      <c r="BH76" s="25"/>
      <c r="BI76" s="25">
        <f t="shared" si="92"/>
        <v>0</v>
      </c>
      <c r="BJ76" s="25">
        <f t="shared" si="92"/>
        <v>0</v>
      </c>
      <c r="BK76" s="25">
        <f t="shared" si="92"/>
        <v>0</v>
      </c>
      <c r="BL76" s="25">
        <f t="shared" si="92"/>
        <v>0</v>
      </c>
      <c r="BM76" s="25">
        <f t="shared" si="92"/>
        <v>0</v>
      </c>
      <c r="BN76" s="25">
        <f t="shared" si="92"/>
        <v>0</v>
      </c>
      <c r="BO76" s="25"/>
      <c r="BP76" s="25"/>
      <c r="BQ76" s="25">
        <f t="shared" si="75"/>
        <v>0</v>
      </c>
      <c r="BR76" s="25">
        <f t="shared" si="93"/>
        <v>0</v>
      </c>
      <c r="BS76" s="27">
        <f t="shared" si="87"/>
        <v>0.92977500000000002</v>
      </c>
      <c r="BT76" s="25">
        <f t="shared" si="77"/>
        <v>13946625</v>
      </c>
      <c r="BU76" s="25"/>
      <c r="BV76" s="25"/>
      <c r="BW76" s="25"/>
      <c r="BX76" s="25"/>
      <c r="BY76" s="25">
        <v>13946625</v>
      </c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7">
        <f t="shared" si="78"/>
        <v>7.0224999999999982E-2</v>
      </c>
      <c r="CP76" s="25">
        <f t="shared" si="79"/>
        <v>1053375</v>
      </c>
      <c r="CQ76" s="25">
        <f t="shared" si="97"/>
        <v>0</v>
      </c>
      <c r="CR76" s="25">
        <f t="shared" si="97"/>
        <v>0</v>
      </c>
      <c r="CS76" s="25">
        <f t="shared" si="97"/>
        <v>0</v>
      </c>
      <c r="CT76" s="25">
        <f t="shared" si="97"/>
        <v>1053375</v>
      </c>
      <c r="CU76" s="25"/>
      <c r="CV76" s="25"/>
      <c r="CW76" s="25"/>
      <c r="CX76" s="25"/>
      <c r="CY76" s="25"/>
      <c r="CZ76" s="25">
        <f t="shared" si="82"/>
        <v>0</v>
      </c>
      <c r="DA76" s="25">
        <f t="shared" si="82"/>
        <v>0</v>
      </c>
      <c r="DB76" s="25">
        <f t="shared" si="82"/>
        <v>0</v>
      </c>
      <c r="DC76" s="25">
        <f t="shared" si="95"/>
        <v>0</v>
      </c>
      <c r="DD76" s="25">
        <f t="shared" si="95"/>
        <v>0</v>
      </c>
      <c r="DE76" s="25">
        <f t="shared" si="95"/>
        <v>0</v>
      </c>
      <c r="DF76" s="25"/>
      <c r="DG76" s="25"/>
      <c r="DH76" s="58"/>
      <c r="DI76" s="25">
        <f t="shared" si="96"/>
        <v>0</v>
      </c>
      <c r="DK76" s="31">
        <f t="shared" si="88"/>
        <v>15000000</v>
      </c>
      <c r="DL76" s="31">
        <f t="shared" si="89"/>
        <v>15000000</v>
      </c>
      <c r="DM76" s="31">
        <f t="shared" si="90"/>
        <v>15000000</v>
      </c>
    </row>
    <row r="77" spans="1:117" ht="21.75" customHeight="1" x14ac:dyDescent="0.25">
      <c r="A77" s="223"/>
      <c r="B77" s="238"/>
      <c r="C77" s="21" t="s">
        <v>225</v>
      </c>
      <c r="D77" s="22" t="s">
        <v>226</v>
      </c>
      <c r="E77" s="23">
        <v>520</v>
      </c>
      <c r="F77" s="24" t="s">
        <v>91</v>
      </c>
      <c r="G77" s="25">
        <f t="shared" si="70"/>
        <v>5000000</v>
      </c>
      <c r="H77" s="37"/>
      <c r="I77" s="25"/>
      <c r="J77" s="25"/>
      <c r="K77" s="25">
        <v>5000000</v>
      </c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61"/>
      <c r="AB77" s="27">
        <f t="shared" si="85"/>
        <v>0.439801</v>
      </c>
      <c r="AC77" s="25">
        <f t="shared" si="71"/>
        <v>2199005</v>
      </c>
      <c r="AD77" s="25"/>
      <c r="AE77" s="25"/>
      <c r="AF77" s="25"/>
      <c r="AG77" s="25"/>
      <c r="AH77" s="25">
        <f>+'[6]JUNIO 2016'!$G$2068</f>
        <v>2199005</v>
      </c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7">
        <f t="shared" si="86"/>
        <v>0.560199</v>
      </c>
      <c r="AY77" s="25">
        <f t="shared" si="72"/>
        <v>2800995</v>
      </c>
      <c r="AZ77" s="25">
        <f t="shared" si="73"/>
        <v>0</v>
      </c>
      <c r="BA77" s="25">
        <f t="shared" si="73"/>
        <v>0</v>
      </c>
      <c r="BB77" s="25">
        <f t="shared" si="73"/>
        <v>0</v>
      </c>
      <c r="BC77" s="25">
        <f t="shared" si="92"/>
        <v>2800995</v>
      </c>
      <c r="BD77" s="25"/>
      <c r="BE77" s="25"/>
      <c r="BF77" s="25"/>
      <c r="BG77" s="25"/>
      <c r="BH77" s="25"/>
      <c r="BI77" s="25">
        <f t="shared" si="92"/>
        <v>0</v>
      </c>
      <c r="BJ77" s="25">
        <f t="shared" si="92"/>
        <v>0</v>
      </c>
      <c r="BK77" s="25">
        <f t="shared" si="92"/>
        <v>0</v>
      </c>
      <c r="BL77" s="25">
        <f t="shared" si="92"/>
        <v>0</v>
      </c>
      <c r="BM77" s="25">
        <f t="shared" si="92"/>
        <v>0</v>
      </c>
      <c r="BN77" s="25">
        <f t="shared" si="92"/>
        <v>0</v>
      </c>
      <c r="BO77" s="25"/>
      <c r="BP77" s="25"/>
      <c r="BQ77" s="25">
        <f t="shared" si="75"/>
        <v>0</v>
      </c>
      <c r="BR77" s="25">
        <f t="shared" si="93"/>
        <v>0</v>
      </c>
      <c r="BS77" s="27">
        <f t="shared" si="87"/>
        <v>0.439801</v>
      </c>
      <c r="BT77" s="25">
        <f t="shared" si="77"/>
        <v>2199005</v>
      </c>
      <c r="BU77" s="25"/>
      <c r="BV77" s="25"/>
      <c r="BW77" s="25"/>
      <c r="BX77" s="25"/>
      <c r="BY77" s="25">
        <f>+'[6]JUNIO 2016'!$H$2068</f>
        <v>2199005</v>
      </c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7">
        <f t="shared" si="78"/>
        <v>0.560199</v>
      </c>
      <c r="CP77" s="25">
        <f t="shared" si="79"/>
        <v>2800995</v>
      </c>
      <c r="CQ77" s="25">
        <f t="shared" si="97"/>
        <v>0</v>
      </c>
      <c r="CR77" s="25">
        <f t="shared" si="97"/>
        <v>0</v>
      </c>
      <c r="CS77" s="25">
        <f t="shared" si="97"/>
        <v>0</v>
      </c>
      <c r="CT77" s="25">
        <f t="shared" si="97"/>
        <v>2800995</v>
      </c>
      <c r="CU77" s="25"/>
      <c r="CV77" s="25"/>
      <c r="CW77" s="25"/>
      <c r="CX77" s="25"/>
      <c r="CY77" s="25"/>
      <c r="CZ77" s="25">
        <f t="shared" si="82"/>
        <v>0</v>
      </c>
      <c r="DA77" s="25">
        <f t="shared" si="82"/>
        <v>0</v>
      </c>
      <c r="DB77" s="25">
        <f t="shared" si="82"/>
        <v>0</v>
      </c>
      <c r="DC77" s="25">
        <f t="shared" si="95"/>
        <v>0</v>
      </c>
      <c r="DD77" s="25">
        <f t="shared" si="95"/>
        <v>0</v>
      </c>
      <c r="DE77" s="25">
        <f t="shared" si="95"/>
        <v>0</v>
      </c>
      <c r="DF77" s="25"/>
      <c r="DG77" s="25"/>
      <c r="DH77" s="58"/>
      <c r="DI77" s="25">
        <f t="shared" si="96"/>
        <v>0</v>
      </c>
      <c r="DK77" s="31">
        <f t="shared" si="88"/>
        <v>5000000</v>
      </c>
      <c r="DL77" s="31">
        <f t="shared" si="89"/>
        <v>5000000</v>
      </c>
      <c r="DM77" s="31">
        <f t="shared" si="90"/>
        <v>5000000</v>
      </c>
    </row>
    <row r="78" spans="1:117" ht="34.5" customHeight="1" x14ac:dyDescent="0.25">
      <c r="A78" s="223"/>
      <c r="B78" s="225" t="s">
        <v>227</v>
      </c>
      <c r="C78" s="21" t="s">
        <v>228</v>
      </c>
      <c r="D78" s="22" t="s">
        <v>229</v>
      </c>
      <c r="E78" s="23">
        <v>520</v>
      </c>
      <c r="F78" s="24" t="s">
        <v>91</v>
      </c>
      <c r="G78" s="25">
        <f t="shared" si="70"/>
        <v>10000000</v>
      </c>
      <c r="H78" s="37"/>
      <c r="I78" s="25"/>
      <c r="J78" s="25"/>
      <c r="K78" s="25">
        <v>10000000</v>
      </c>
      <c r="L78" s="25"/>
      <c r="M78" s="25"/>
      <c r="N78" s="25"/>
      <c r="O78" s="25"/>
      <c r="P78" s="25"/>
      <c r="Q78" s="25"/>
      <c r="R78" s="25"/>
      <c r="S78" s="50"/>
      <c r="T78" s="25"/>
      <c r="U78" s="25"/>
      <c r="V78" s="25"/>
      <c r="W78" s="25"/>
      <c r="X78" s="25"/>
      <c r="Y78" s="25"/>
      <c r="Z78" s="25"/>
      <c r="AA78" s="61"/>
      <c r="AB78" s="27">
        <f t="shared" si="85"/>
        <v>1</v>
      </c>
      <c r="AC78" s="25">
        <f t="shared" si="71"/>
        <v>10000000</v>
      </c>
      <c r="AD78" s="25"/>
      <c r="AE78" s="25"/>
      <c r="AF78" s="25"/>
      <c r="AG78" s="25"/>
      <c r="AH78" s="25">
        <f>+'[1]JULIO 2016'!$O$2299</f>
        <v>10000000</v>
      </c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7">
        <f t="shared" si="86"/>
        <v>0</v>
      </c>
      <c r="AY78" s="25">
        <f t="shared" si="72"/>
        <v>0</v>
      </c>
      <c r="AZ78" s="25">
        <f t="shared" si="73"/>
        <v>0</v>
      </c>
      <c r="BA78" s="25">
        <f t="shared" si="73"/>
        <v>0</v>
      </c>
      <c r="BB78" s="25">
        <f t="shared" si="73"/>
        <v>0</v>
      </c>
      <c r="BC78" s="25">
        <f t="shared" si="92"/>
        <v>0</v>
      </c>
      <c r="BD78" s="25">
        <f t="shared" si="92"/>
        <v>0</v>
      </c>
      <c r="BE78" s="25">
        <f t="shared" si="92"/>
        <v>0</v>
      </c>
      <c r="BF78" s="25">
        <f t="shared" si="92"/>
        <v>0</v>
      </c>
      <c r="BG78" s="25">
        <f t="shared" si="92"/>
        <v>0</v>
      </c>
      <c r="BH78" s="25">
        <f t="shared" si="92"/>
        <v>0</v>
      </c>
      <c r="BI78" s="25">
        <f t="shared" si="92"/>
        <v>0</v>
      </c>
      <c r="BJ78" s="25">
        <f t="shared" si="92"/>
        <v>0</v>
      </c>
      <c r="BK78" s="25">
        <f t="shared" si="92"/>
        <v>0</v>
      </c>
      <c r="BL78" s="25">
        <f t="shared" si="92"/>
        <v>0</v>
      </c>
      <c r="BM78" s="25">
        <f t="shared" si="92"/>
        <v>0</v>
      </c>
      <c r="BN78" s="25">
        <f t="shared" si="92"/>
        <v>0</v>
      </c>
      <c r="BO78" s="25"/>
      <c r="BP78" s="25"/>
      <c r="BQ78" s="25">
        <f t="shared" si="75"/>
        <v>0</v>
      </c>
      <c r="BR78" s="25">
        <f t="shared" si="93"/>
        <v>0</v>
      </c>
      <c r="BS78" s="27">
        <f t="shared" si="87"/>
        <v>1</v>
      </c>
      <c r="BT78" s="25">
        <f t="shared" si="77"/>
        <v>10000000</v>
      </c>
      <c r="BU78" s="25"/>
      <c r="BV78" s="25"/>
      <c r="BW78" s="25"/>
      <c r="BX78" s="25"/>
      <c r="BY78" s="25">
        <f>+'[1]JULIO 2016'!$H$2297</f>
        <v>10000000</v>
      </c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7">
        <f t="shared" si="78"/>
        <v>0</v>
      </c>
      <c r="CP78" s="25">
        <f t="shared" si="79"/>
        <v>0</v>
      </c>
      <c r="CQ78" s="25">
        <f t="shared" si="97"/>
        <v>0</v>
      </c>
      <c r="CR78" s="25">
        <f t="shared" si="97"/>
        <v>0</v>
      </c>
      <c r="CS78" s="25">
        <f t="shared" si="97"/>
        <v>0</v>
      </c>
      <c r="CT78" s="25">
        <f t="shared" si="97"/>
        <v>0</v>
      </c>
      <c r="CU78" s="25">
        <f t="shared" si="97"/>
        <v>0</v>
      </c>
      <c r="CV78" s="25">
        <f t="shared" si="97"/>
        <v>0</v>
      </c>
      <c r="CW78" s="25">
        <f t="shared" ref="CW78:CY82" si="98">+N78-CB78</f>
        <v>0</v>
      </c>
      <c r="CX78" s="25">
        <f t="shared" si="98"/>
        <v>0</v>
      </c>
      <c r="CY78" s="25">
        <f t="shared" si="98"/>
        <v>0</v>
      </c>
      <c r="CZ78" s="25">
        <f t="shared" si="82"/>
        <v>0</v>
      </c>
      <c r="DA78" s="25">
        <f t="shared" si="82"/>
        <v>0</v>
      </c>
      <c r="DB78" s="25">
        <f t="shared" si="82"/>
        <v>0</v>
      </c>
      <c r="DC78" s="25">
        <f t="shared" si="95"/>
        <v>0</v>
      </c>
      <c r="DD78" s="25">
        <f t="shared" si="95"/>
        <v>0</v>
      </c>
      <c r="DE78" s="25">
        <f t="shared" si="95"/>
        <v>0</v>
      </c>
      <c r="DF78" s="25"/>
      <c r="DG78" s="25">
        <f t="shared" ref="DG78:DH82" si="99">+X78-CL78</f>
        <v>0</v>
      </c>
      <c r="DH78" s="58">
        <f t="shared" si="99"/>
        <v>0</v>
      </c>
      <c r="DI78" s="25">
        <f t="shared" si="96"/>
        <v>0</v>
      </c>
      <c r="DK78" s="31">
        <f t="shared" si="88"/>
        <v>10000000</v>
      </c>
      <c r="DL78" s="31">
        <f t="shared" si="89"/>
        <v>10000000</v>
      </c>
      <c r="DM78" s="31">
        <f t="shared" si="90"/>
        <v>10000000</v>
      </c>
    </row>
    <row r="79" spans="1:117" ht="30.75" customHeight="1" x14ac:dyDescent="0.25">
      <c r="A79" s="223"/>
      <c r="B79" s="227"/>
      <c r="C79" s="21" t="s">
        <v>230</v>
      </c>
      <c r="D79" s="22" t="s">
        <v>231</v>
      </c>
      <c r="E79" s="23">
        <v>520</v>
      </c>
      <c r="F79" s="24" t="s">
        <v>91</v>
      </c>
      <c r="G79" s="25">
        <f>SUM(H79:Z79)</f>
        <v>10000000</v>
      </c>
      <c r="H79" s="37"/>
      <c r="I79" s="37"/>
      <c r="J79" s="37"/>
      <c r="K79" s="25">
        <v>10000000</v>
      </c>
      <c r="L79" s="37"/>
      <c r="M79" s="37"/>
      <c r="N79" s="37"/>
      <c r="O79" s="37"/>
      <c r="P79" s="37"/>
      <c r="Q79" s="30"/>
      <c r="R79" s="37"/>
      <c r="S79" s="50"/>
      <c r="T79" s="37"/>
      <c r="U79" s="37"/>
      <c r="V79" s="37"/>
      <c r="W79" s="37"/>
      <c r="X79" s="37"/>
      <c r="Y79" s="37"/>
      <c r="Z79" s="69"/>
      <c r="AA79" s="61"/>
      <c r="AB79" s="27">
        <f t="shared" si="85"/>
        <v>1</v>
      </c>
      <c r="AC79" s="25">
        <f t="shared" si="71"/>
        <v>10000000</v>
      </c>
      <c r="AD79" s="25"/>
      <c r="AE79" s="25"/>
      <c r="AF79" s="25"/>
      <c r="AG79" s="25"/>
      <c r="AH79" s="25">
        <f>+'[1]JULIO 2016'!$O$2306</f>
        <v>10000000</v>
      </c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7">
        <f t="shared" si="86"/>
        <v>0</v>
      </c>
      <c r="AY79" s="25">
        <f t="shared" si="72"/>
        <v>0</v>
      </c>
      <c r="AZ79" s="25">
        <f t="shared" si="73"/>
        <v>0</v>
      </c>
      <c r="BA79" s="25">
        <f t="shared" si="73"/>
        <v>0</v>
      </c>
      <c r="BB79" s="25">
        <f t="shared" si="73"/>
        <v>0</v>
      </c>
      <c r="BC79" s="25">
        <f t="shared" si="92"/>
        <v>0</v>
      </c>
      <c r="BD79" s="25">
        <f t="shared" si="92"/>
        <v>0</v>
      </c>
      <c r="BE79" s="25">
        <f t="shared" si="92"/>
        <v>0</v>
      </c>
      <c r="BF79" s="25">
        <f t="shared" si="92"/>
        <v>0</v>
      </c>
      <c r="BG79" s="25">
        <f t="shared" si="92"/>
        <v>0</v>
      </c>
      <c r="BH79" s="25">
        <f t="shared" si="92"/>
        <v>0</v>
      </c>
      <c r="BI79" s="25">
        <f t="shared" si="92"/>
        <v>0</v>
      </c>
      <c r="BJ79" s="25">
        <f t="shared" si="92"/>
        <v>0</v>
      </c>
      <c r="BK79" s="25">
        <f t="shared" si="92"/>
        <v>0</v>
      </c>
      <c r="BL79" s="25">
        <f t="shared" si="92"/>
        <v>0</v>
      </c>
      <c r="BM79" s="25">
        <f t="shared" si="92"/>
        <v>0</v>
      </c>
      <c r="BN79" s="25">
        <f t="shared" si="92"/>
        <v>0</v>
      </c>
      <c r="BO79" s="25"/>
      <c r="BP79" s="25"/>
      <c r="BQ79" s="25">
        <f t="shared" si="75"/>
        <v>0</v>
      </c>
      <c r="BR79" s="25">
        <f t="shared" si="93"/>
        <v>0</v>
      </c>
      <c r="BS79" s="27">
        <f t="shared" si="87"/>
        <v>0</v>
      </c>
      <c r="BT79" s="25">
        <f t="shared" si="77"/>
        <v>0</v>
      </c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7">
        <f t="shared" si="78"/>
        <v>1</v>
      </c>
      <c r="CP79" s="25">
        <f t="shared" si="79"/>
        <v>10000000</v>
      </c>
      <c r="CQ79" s="25">
        <f t="shared" si="97"/>
        <v>0</v>
      </c>
      <c r="CR79" s="25">
        <f t="shared" si="97"/>
        <v>0</v>
      </c>
      <c r="CS79" s="25">
        <f t="shared" si="97"/>
        <v>0</v>
      </c>
      <c r="CT79" s="25">
        <f t="shared" si="97"/>
        <v>10000000</v>
      </c>
      <c r="CU79" s="25">
        <f t="shared" si="97"/>
        <v>0</v>
      </c>
      <c r="CV79" s="25">
        <f t="shared" si="97"/>
        <v>0</v>
      </c>
      <c r="CW79" s="25">
        <f t="shared" si="98"/>
        <v>0</v>
      </c>
      <c r="CX79" s="25">
        <f t="shared" si="98"/>
        <v>0</v>
      </c>
      <c r="CY79" s="25">
        <f t="shared" si="98"/>
        <v>0</v>
      </c>
      <c r="CZ79" s="25">
        <f t="shared" si="82"/>
        <v>0</v>
      </c>
      <c r="DA79" s="25">
        <f t="shared" si="82"/>
        <v>0</v>
      </c>
      <c r="DB79" s="25">
        <f t="shared" si="82"/>
        <v>0</v>
      </c>
      <c r="DC79" s="25">
        <f t="shared" si="95"/>
        <v>0</v>
      </c>
      <c r="DD79" s="25">
        <f t="shared" si="95"/>
        <v>0</v>
      </c>
      <c r="DE79" s="25">
        <f t="shared" si="95"/>
        <v>0</v>
      </c>
      <c r="DF79" s="25"/>
      <c r="DG79" s="25">
        <f t="shared" si="99"/>
        <v>0</v>
      </c>
      <c r="DH79" s="58">
        <f t="shared" si="99"/>
        <v>0</v>
      </c>
      <c r="DI79" s="25">
        <f t="shared" si="96"/>
        <v>0</v>
      </c>
      <c r="DK79" s="31">
        <f t="shared" si="88"/>
        <v>10000000</v>
      </c>
      <c r="DL79" s="31">
        <f t="shared" si="89"/>
        <v>10000000</v>
      </c>
      <c r="DM79" s="31">
        <f t="shared" si="90"/>
        <v>10000000</v>
      </c>
    </row>
    <row r="80" spans="1:117" ht="35.25" customHeight="1" x14ac:dyDescent="0.25">
      <c r="A80" s="223"/>
      <c r="B80" s="225" t="s">
        <v>232</v>
      </c>
      <c r="C80" s="21" t="s">
        <v>233</v>
      </c>
      <c r="D80" s="70" t="s">
        <v>234</v>
      </c>
      <c r="E80" s="23">
        <v>520</v>
      </c>
      <c r="F80" s="71" t="s">
        <v>91</v>
      </c>
      <c r="G80" s="25">
        <f t="shared" si="70"/>
        <v>35000000</v>
      </c>
      <c r="H80" s="37"/>
      <c r="I80" s="37"/>
      <c r="J80" s="37"/>
      <c r="K80" s="50">
        <v>10000000</v>
      </c>
      <c r="L80" s="37"/>
      <c r="M80" s="37"/>
      <c r="N80" s="37"/>
      <c r="O80" s="37"/>
      <c r="P80" s="37"/>
      <c r="Q80" s="30"/>
      <c r="R80" s="37"/>
      <c r="S80" s="50">
        <v>25000000</v>
      </c>
      <c r="T80" s="37"/>
      <c r="U80" s="37"/>
      <c r="V80" s="37"/>
      <c r="W80" s="37"/>
      <c r="X80" s="37"/>
      <c r="Y80" s="37"/>
      <c r="Z80" s="69"/>
      <c r="AA80" s="61"/>
      <c r="AB80" s="27">
        <f t="shared" si="85"/>
        <v>0.41714285714285715</v>
      </c>
      <c r="AC80" s="25">
        <f t="shared" si="71"/>
        <v>14600000</v>
      </c>
      <c r="AD80" s="25"/>
      <c r="AE80" s="25"/>
      <c r="AF80" s="25"/>
      <c r="AG80" s="25"/>
      <c r="AH80" s="25">
        <f>+'[4]ENERO 2016'!$O$816</f>
        <v>10000000</v>
      </c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>
        <f>+'[1]JULIO 2016'!$W$2313</f>
        <v>4600000</v>
      </c>
      <c r="AX80" s="27">
        <f t="shared" si="86"/>
        <v>0.58285714285714285</v>
      </c>
      <c r="AY80" s="25">
        <f t="shared" si="72"/>
        <v>20400000</v>
      </c>
      <c r="AZ80" s="25">
        <f t="shared" si="73"/>
        <v>0</v>
      </c>
      <c r="BA80" s="25">
        <f t="shared" si="73"/>
        <v>0</v>
      </c>
      <c r="BB80" s="25">
        <f t="shared" si="73"/>
        <v>0</v>
      </c>
      <c r="BC80" s="25">
        <f t="shared" si="92"/>
        <v>0</v>
      </c>
      <c r="BD80" s="25">
        <f t="shared" si="92"/>
        <v>0</v>
      </c>
      <c r="BE80" s="25">
        <f t="shared" si="92"/>
        <v>0</v>
      </c>
      <c r="BF80" s="25">
        <f t="shared" si="92"/>
        <v>0</v>
      </c>
      <c r="BG80" s="25">
        <f t="shared" si="92"/>
        <v>0</v>
      </c>
      <c r="BH80" s="25">
        <f t="shared" si="92"/>
        <v>0</v>
      </c>
      <c r="BI80" s="25">
        <f t="shared" si="92"/>
        <v>0</v>
      </c>
      <c r="BJ80" s="25">
        <f t="shared" si="92"/>
        <v>0</v>
      </c>
      <c r="BK80" s="25">
        <f t="shared" si="92"/>
        <v>25000000</v>
      </c>
      <c r="BL80" s="25">
        <f t="shared" si="92"/>
        <v>0</v>
      </c>
      <c r="BM80" s="25">
        <f t="shared" si="92"/>
        <v>0</v>
      </c>
      <c r="BN80" s="25">
        <f t="shared" si="92"/>
        <v>0</v>
      </c>
      <c r="BO80" s="25"/>
      <c r="BP80" s="25"/>
      <c r="BQ80" s="25">
        <f t="shared" si="75"/>
        <v>0</v>
      </c>
      <c r="BR80" s="25">
        <f t="shared" si="93"/>
        <v>-4600000</v>
      </c>
      <c r="BS80" s="27">
        <f t="shared" si="87"/>
        <v>0.2857142857142857</v>
      </c>
      <c r="BT80" s="25">
        <f t="shared" si="77"/>
        <v>10000000</v>
      </c>
      <c r="BU80" s="25"/>
      <c r="BV80" s="25"/>
      <c r="BW80" s="25"/>
      <c r="BX80" s="25"/>
      <c r="BY80" s="25">
        <v>10000000</v>
      </c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7">
        <f t="shared" si="78"/>
        <v>0.7142857142857143</v>
      </c>
      <c r="CP80" s="25">
        <f t="shared" si="79"/>
        <v>25000000</v>
      </c>
      <c r="CQ80" s="25">
        <f t="shared" si="97"/>
        <v>0</v>
      </c>
      <c r="CR80" s="25">
        <f t="shared" si="97"/>
        <v>0</v>
      </c>
      <c r="CS80" s="25">
        <f t="shared" si="97"/>
        <v>0</v>
      </c>
      <c r="CT80" s="25">
        <f t="shared" si="97"/>
        <v>0</v>
      </c>
      <c r="CU80" s="25">
        <f t="shared" si="97"/>
        <v>0</v>
      </c>
      <c r="CV80" s="25">
        <f t="shared" si="97"/>
        <v>0</v>
      </c>
      <c r="CW80" s="25">
        <f t="shared" si="98"/>
        <v>0</v>
      </c>
      <c r="CX80" s="25">
        <f t="shared" si="98"/>
        <v>0</v>
      </c>
      <c r="CY80" s="25">
        <f t="shared" si="98"/>
        <v>0</v>
      </c>
      <c r="CZ80" s="25">
        <f t="shared" si="82"/>
        <v>0</v>
      </c>
      <c r="DA80" s="25">
        <f t="shared" si="82"/>
        <v>0</v>
      </c>
      <c r="DB80" s="25">
        <f t="shared" si="82"/>
        <v>25000000</v>
      </c>
      <c r="DC80" s="25">
        <f t="shared" si="95"/>
        <v>0</v>
      </c>
      <c r="DD80" s="25">
        <f t="shared" si="95"/>
        <v>0</v>
      </c>
      <c r="DE80" s="25">
        <f t="shared" si="95"/>
        <v>0</v>
      </c>
      <c r="DF80" s="25"/>
      <c r="DG80" s="25">
        <f t="shared" si="99"/>
        <v>0</v>
      </c>
      <c r="DH80" s="58">
        <f t="shared" si="99"/>
        <v>0</v>
      </c>
      <c r="DI80" s="25">
        <f t="shared" si="96"/>
        <v>0</v>
      </c>
      <c r="DK80" s="31">
        <f t="shared" si="88"/>
        <v>35000000</v>
      </c>
      <c r="DL80" s="31">
        <f t="shared" si="89"/>
        <v>35000000</v>
      </c>
      <c r="DM80" s="31">
        <f t="shared" si="90"/>
        <v>35000000</v>
      </c>
    </row>
    <row r="81" spans="1:117" ht="30" x14ac:dyDescent="0.25">
      <c r="A81" s="223"/>
      <c r="B81" s="226"/>
      <c r="C81" s="21" t="s">
        <v>235</v>
      </c>
      <c r="D81" s="70" t="s">
        <v>236</v>
      </c>
      <c r="E81" s="23">
        <v>520</v>
      </c>
      <c r="F81" s="71" t="s">
        <v>91</v>
      </c>
      <c r="G81" s="25">
        <f t="shared" si="70"/>
        <v>20000000</v>
      </c>
      <c r="H81" s="37"/>
      <c r="I81" s="37"/>
      <c r="J81" s="37"/>
      <c r="K81" s="50">
        <v>10000000</v>
      </c>
      <c r="L81" s="37"/>
      <c r="M81" s="37"/>
      <c r="N81" s="37"/>
      <c r="O81" s="37"/>
      <c r="P81" s="37"/>
      <c r="Q81" s="30"/>
      <c r="R81" s="37"/>
      <c r="S81" s="50">
        <v>10000000</v>
      </c>
      <c r="T81" s="37"/>
      <c r="U81" s="37"/>
      <c r="V81" s="37"/>
      <c r="W81" s="37"/>
      <c r="X81" s="37"/>
      <c r="Y81" s="37"/>
      <c r="Z81" s="69"/>
      <c r="AA81" s="61"/>
      <c r="AB81" s="27">
        <f t="shared" si="85"/>
        <v>0.22963120000000001</v>
      </c>
      <c r="AC81" s="25">
        <f t="shared" si="71"/>
        <v>4592624</v>
      </c>
      <c r="AD81" s="25"/>
      <c r="AE81" s="25"/>
      <c r="AF81" s="25"/>
      <c r="AG81" s="25"/>
      <c r="AH81" s="25">
        <f>+'[1]JULIO 2016'!$O$2320</f>
        <v>4592624</v>
      </c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7">
        <f t="shared" si="86"/>
        <v>0.77036879999999996</v>
      </c>
      <c r="AY81" s="25">
        <f t="shared" si="72"/>
        <v>15407376</v>
      </c>
      <c r="AZ81" s="25">
        <f t="shared" si="73"/>
        <v>0</v>
      </c>
      <c r="BA81" s="25">
        <f t="shared" si="73"/>
        <v>0</v>
      </c>
      <c r="BB81" s="25">
        <f t="shared" si="73"/>
        <v>0</v>
      </c>
      <c r="BC81" s="25">
        <f t="shared" si="92"/>
        <v>5407376</v>
      </c>
      <c r="BD81" s="25">
        <f t="shared" si="92"/>
        <v>0</v>
      </c>
      <c r="BE81" s="25">
        <f t="shared" si="92"/>
        <v>0</v>
      </c>
      <c r="BF81" s="25">
        <f t="shared" si="92"/>
        <v>0</v>
      </c>
      <c r="BG81" s="25">
        <f t="shared" si="92"/>
        <v>0</v>
      </c>
      <c r="BH81" s="25">
        <f t="shared" si="92"/>
        <v>0</v>
      </c>
      <c r="BI81" s="25">
        <f t="shared" si="92"/>
        <v>0</v>
      </c>
      <c r="BJ81" s="25">
        <f t="shared" si="92"/>
        <v>0</v>
      </c>
      <c r="BK81" s="25">
        <f t="shared" si="92"/>
        <v>10000000</v>
      </c>
      <c r="BL81" s="25">
        <f t="shared" si="92"/>
        <v>0</v>
      </c>
      <c r="BM81" s="25">
        <f t="shared" si="92"/>
        <v>0</v>
      </c>
      <c r="BN81" s="25">
        <f t="shared" si="92"/>
        <v>0</v>
      </c>
      <c r="BO81" s="25"/>
      <c r="BP81" s="25"/>
      <c r="BQ81" s="25">
        <f t="shared" si="75"/>
        <v>0</v>
      </c>
      <c r="BR81" s="25">
        <f t="shared" si="93"/>
        <v>0</v>
      </c>
      <c r="BS81" s="27">
        <f t="shared" si="87"/>
        <v>3.0393699999999999E-2</v>
      </c>
      <c r="BT81" s="25">
        <f t="shared" si="77"/>
        <v>607874</v>
      </c>
      <c r="BU81" s="25"/>
      <c r="BV81" s="25"/>
      <c r="BW81" s="25"/>
      <c r="BX81" s="25"/>
      <c r="BY81" s="25">
        <f>+'[3]ABRIL 2016'!$H$1595</f>
        <v>607874</v>
      </c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7">
        <f t="shared" si="78"/>
        <v>0.96960630000000003</v>
      </c>
      <c r="CP81" s="25">
        <f t="shared" si="79"/>
        <v>19392126</v>
      </c>
      <c r="CQ81" s="25">
        <f t="shared" si="97"/>
        <v>0</v>
      </c>
      <c r="CR81" s="25">
        <f t="shared" si="97"/>
        <v>0</v>
      </c>
      <c r="CS81" s="25">
        <f t="shared" si="97"/>
        <v>0</v>
      </c>
      <c r="CT81" s="25">
        <f t="shared" si="97"/>
        <v>9392126</v>
      </c>
      <c r="CU81" s="25">
        <f t="shared" si="97"/>
        <v>0</v>
      </c>
      <c r="CV81" s="25">
        <f t="shared" si="97"/>
        <v>0</v>
      </c>
      <c r="CW81" s="25">
        <f t="shared" si="98"/>
        <v>0</v>
      </c>
      <c r="CX81" s="25">
        <f t="shared" si="98"/>
        <v>0</v>
      </c>
      <c r="CY81" s="25">
        <f t="shared" si="98"/>
        <v>0</v>
      </c>
      <c r="CZ81" s="25">
        <f t="shared" si="82"/>
        <v>0</v>
      </c>
      <c r="DA81" s="25">
        <f t="shared" si="82"/>
        <v>0</v>
      </c>
      <c r="DB81" s="25">
        <f t="shared" si="82"/>
        <v>10000000</v>
      </c>
      <c r="DC81" s="25">
        <f t="shared" si="95"/>
        <v>0</v>
      </c>
      <c r="DD81" s="25">
        <f t="shared" si="95"/>
        <v>0</v>
      </c>
      <c r="DE81" s="25">
        <f t="shared" si="95"/>
        <v>0</v>
      </c>
      <c r="DF81" s="25"/>
      <c r="DG81" s="25">
        <f t="shared" si="99"/>
        <v>0</v>
      </c>
      <c r="DH81" s="58">
        <f t="shared" si="99"/>
        <v>0</v>
      </c>
      <c r="DI81" s="25">
        <f t="shared" si="96"/>
        <v>0</v>
      </c>
      <c r="DK81" s="31">
        <f t="shared" si="88"/>
        <v>20000000</v>
      </c>
      <c r="DL81" s="31">
        <f t="shared" si="89"/>
        <v>20000000</v>
      </c>
      <c r="DM81" s="31">
        <f t="shared" si="90"/>
        <v>20000000</v>
      </c>
    </row>
    <row r="82" spans="1:117" ht="30.75" customHeight="1" x14ac:dyDescent="0.25">
      <c r="A82" s="223"/>
      <c r="B82" s="226"/>
      <c r="C82" s="21" t="s">
        <v>237</v>
      </c>
      <c r="D82" s="70" t="s">
        <v>238</v>
      </c>
      <c r="E82" s="23">
        <v>520</v>
      </c>
      <c r="F82" s="71" t="s">
        <v>91</v>
      </c>
      <c r="G82" s="25">
        <f t="shared" si="70"/>
        <v>5000000</v>
      </c>
      <c r="H82" s="37"/>
      <c r="I82" s="37"/>
      <c r="J82" s="37"/>
      <c r="K82" s="25">
        <v>1098558</v>
      </c>
      <c r="L82" s="37"/>
      <c r="M82" s="37"/>
      <c r="N82" s="37"/>
      <c r="O82" s="37"/>
      <c r="P82" s="37"/>
      <c r="Q82" s="30"/>
      <c r="R82" s="37"/>
      <c r="S82" s="50">
        <f>48901442-45000000</f>
        <v>3901442</v>
      </c>
      <c r="T82" s="37"/>
      <c r="U82" s="37"/>
      <c r="V82" s="37"/>
      <c r="W82" s="37"/>
      <c r="X82" s="37"/>
      <c r="Y82" s="37"/>
      <c r="Z82" s="69"/>
      <c r="AA82" s="61"/>
      <c r="AB82" s="27">
        <f t="shared" si="85"/>
        <v>0</v>
      </c>
      <c r="AC82" s="25">
        <f t="shared" si="71"/>
        <v>0</v>
      </c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7">
        <f t="shared" si="86"/>
        <v>1</v>
      </c>
      <c r="AY82" s="25">
        <f t="shared" si="72"/>
        <v>5000000</v>
      </c>
      <c r="AZ82" s="25">
        <f t="shared" si="73"/>
        <v>0</v>
      </c>
      <c r="BA82" s="25">
        <f t="shared" si="73"/>
        <v>0</v>
      </c>
      <c r="BB82" s="25">
        <f t="shared" si="73"/>
        <v>0</v>
      </c>
      <c r="BC82" s="25">
        <f t="shared" si="92"/>
        <v>1098558</v>
      </c>
      <c r="BD82" s="25">
        <f t="shared" si="92"/>
        <v>0</v>
      </c>
      <c r="BE82" s="25">
        <f t="shared" si="92"/>
        <v>0</v>
      </c>
      <c r="BF82" s="25">
        <f t="shared" si="92"/>
        <v>0</v>
      </c>
      <c r="BG82" s="25">
        <f t="shared" si="92"/>
        <v>0</v>
      </c>
      <c r="BH82" s="25">
        <f t="shared" si="92"/>
        <v>0</v>
      </c>
      <c r="BI82" s="25">
        <f t="shared" si="92"/>
        <v>0</v>
      </c>
      <c r="BJ82" s="25">
        <f t="shared" si="92"/>
        <v>0</v>
      </c>
      <c r="BK82" s="25">
        <f t="shared" si="92"/>
        <v>3901442</v>
      </c>
      <c r="BL82" s="25">
        <f t="shared" si="92"/>
        <v>0</v>
      </c>
      <c r="BM82" s="25">
        <f t="shared" si="92"/>
        <v>0</v>
      </c>
      <c r="BN82" s="25">
        <f t="shared" si="92"/>
        <v>0</v>
      </c>
      <c r="BO82" s="25"/>
      <c r="BP82" s="25"/>
      <c r="BQ82" s="25">
        <f t="shared" si="75"/>
        <v>0</v>
      </c>
      <c r="BR82" s="25">
        <f t="shared" si="93"/>
        <v>0</v>
      </c>
      <c r="BS82" s="27">
        <f t="shared" si="87"/>
        <v>0</v>
      </c>
      <c r="BT82" s="25">
        <f t="shared" si="77"/>
        <v>0</v>
      </c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7">
        <f t="shared" si="78"/>
        <v>1</v>
      </c>
      <c r="CP82" s="25">
        <f t="shared" si="79"/>
        <v>5000000</v>
      </c>
      <c r="CQ82" s="25">
        <f t="shared" si="97"/>
        <v>0</v>
      </c>
      <c r="CR82" s="25">
        <f t="shared" si="97"/>
        <v>0</v>
      </c>
      <c r="CS82" s="25">
        <f t="shared" si="97"/>
        <v>0</v>
      </c>
      <c r="CT82" s="25">
        <f t="shared" si="97"/>
        <v>1098558</v>
      </c>
      <c r="CU82" s="25">
        <f t="shared" si="97"/>
        <v>0</v>
      </c>
      <c r="CV82" s="25">
        <f t="shared" si="97"/>
        <v>0</v>
      </c>
      <c r="CW82" s="25">
        <f t="shared" si="98"/>
        <v>0</v>
      </c>
      <c r="CX82" s="25">
        <f t="shared" si="98"/>
        <v>0</v>
      </c>
      <c r="CY82" s="25">
        <f t="shared" si="98"/>
        <v>0</v>
      </c>
      <c r="CZ82" s="25">
        <f t="shared" si="82"/>
        <v>0</v>
      </c>
      <c r="DA82" s="25">
        <f t="shared" si="82"/>
        <v>0</v>
      </c>
      <c r="DB82" s="25">
        <f t="shared" si="82"/>
        <v>3901442</v>
      </c>
      <c r="DC82" s="25">
        <f t="shared" si="95"/>
        <v>0</v>
      </c>
      <c r="DD82" s="25">
        <f t="shared" si="95"/>
        <v>0</v>
      </c>
      <c r="DE82" s="25">
        <f t="shared" si="95"/>
        <v>0</v>
      </c>
      <c r="DF82" s="25"/>
      <c r="DG82" s="25">
        <f t="shared" si="99"/>
        <v>0</v>
      </c>
      <c r="DH82" s="58">
        <f t="shared" si="99"/>
        <v>0</v>
      </c>
      <c r="DI82" s="25">
        <f t="shared" si="96"/>
        <v>0</v>
      </c>
      <c r="DK82" s="31">
        <f t="shared" si="88"/>
        <v>5000000</v>
      </c>
      <c r="DL82" s="31">
        <f t="shared" si="89"/>
        <v>5000000</v>
      </c>
      <c r="DM82" s="31">
        <f t="shared" si="90"/>
        <v>5000000</v>
      </c>
    </row>
    <row r="83" spans="1:117" ht="21" customHeight="1" x14ac:dyDescent="0.25">
      <c r="A83" s="223"/>
      <c r="B83" s="227"/>
      <c r="C83" s="21" t="s">
        <v>239</v>
      </c>
      <c r="D83" s="70" t="s">
        <v>240</v>
      </c>
      <c r="E83" s="23">
        <v>520</v>
      </c>
      <c r="F83" s="71" t="s">
        <v>91</v>
      </c>
      <c r="G83" s="25">
        <f t="shared" si="70"/>
        <v>20000000</v>
      </c>
      <c r="H83" s="37"/>
      <c r="I83" s="37"/>
      <c r="J83" s="37"/>
      <c r="K83" s="25">
        <v>10000000</v>
      </c>
      <c r="L83" s="37"/>
      <c r="M83" s="37"/>
      <c r="N83" s="37"/>
      <c r="O83" s="37"/>
      <c r="P83" s="37"/>
      <c r="Q83" s="30"/>
      <c r="R83" s="37"/>
      <c r="S83" s="50">
        <v>10000000</v>
      </c>
      <c r="T83" s="37"/>
      <c r="U83" s="37"/>
      <c r="V83" s="37"/>
      <c r="W83" s="37"/>
      <c r="X83" s="37"/>
      <c r="Y83" s="37"/>
      <c r="Z83" s="69"/>
      <c r="AA83" s="61"/>
      <c r="AB83" s="27">
        <f t="shared" si="85"/>
        <v>0.70690160000000002</v>
      </c>
      <c r="AC83" s="25">
        <f t="shared" si="71"/>
        <v>14138032</v>
      </c>
      <c r="AD83" s="25"/>
      <c r="AE83" s="25"/>
      <c r="AF83" s="25"/>
      <c r="AG83" s="25"/>
      <c r="AH83" s="25">
        <f>+'[3]ABRIL 2016'!$O$1609</f>
        <v>9950000</v>
      </c>
      <c r="AI83" s="25"/>
      <c r="AJ83" s="25"/>
      <c r="AK83" s="25"/>
      <c r="AL83" s="25"/>
      <c r="AM83" s="25"/>
      <c r="AN83" s="25"/>
      <c r="AO83" s="25"/>
      <c r="AP83" s="25">
        <f>+'[6]JUNIO 2016'!$W$2109</f>
        <v>4188032</v>
      </c>
      <c r="AQ83" s="25"/>
      <c r="AR83" s="25"/>
      <c r="AS83" s="25"/>
      <c r="AT83" s="25"/>
      <c r="AU83" s="25"/>
      <c r="AV83" s="25"/>
      <c r="AW83" s="25"/>
      <c r="AX83" s="27">
        <f t="shared" si="86"/>
        <v>0.29309839999999998</v>
      </c>
      <c r="AY83" s="25">
        <f t="shared" si="72"/>
        <v>5861968</v>
      </c>
      <c r="AZ83" s="25">
        <f t="shared" si="73"/>
        <v>0</v>
      </c>
      <c r="BA83" s="25">
        <f t="shared" si="73"/>
        <v>0</v>
      </c>
      <c r="BB83" s="25">
        <f t="shared" si="73"/>
        <v>0</v>
      </c>
      <c r="BC83" s="25">
        <f t="shared" si="92"/>
        <v>50000</v>
      </c>
      <c r="BD83" s="25">
        <f t="shared" si="92"/>
        <v>0</v>
      </c>
      <c r="BE83" s="25">
        <f t="shared" si="92"/>
        <v>0</v>
      </c>
      <c r="BF83" s="25">
        <f t="shared" si="92"/>
        <v>0</v>
      </c>
      <c r="BG83" s="25">
        <f t="shared" si="92"/>
        <v>0</v>
      </c>
      <c r="BH83" s="25">
        <f t="shared" si="92"/>
        <v>0</v>
      </c>
      <c r="BI83" s="25">
        <f t="shared" si="92"/>
        <v>0</v>
      </c>
      <c r="BJ83" s="25">
        <f t="shared" si="92"/>
        <v>0</v>
      </c>
      <c r="BK83" s="25">
        <f t="shared" si="92"/>
        <v>5811968</v>
      </c>
      <c r="BL83" s="25">
        <f t="shared" si="92"/>
        <v>0</v>
      </c>
      <c r="BM83" s="25">
        <f t="shared" si="92"/>
        <v>0</v>
      </c>
      <c r="BN83" s="25">
        <f t="shared" si="92"/>
        <v>0</v>
      </c>
      <c r="BO83" s="25"/>
      <c r="BP83" s="25">
        <f>+X83-AU83</f>
        <v>0</v>
      </c>
      <c r="BQ83" s="25">
        <f t="shared" si="75"/>
        <v>0</v>
      </c>
      <c r="BR83" s="25">
        <f t="shared" si="93"/>
        <v>0</v>
      </c>
      <c r="BS83" s="27">
        <f t="shared" si="87"/>
        <v>0.70690160000000002</v>
      </c>
      <c r="BT83" s="25">
        <f t="shared" si="77"/>
        <v>14138032</v>
      </c>
      <c r="BU83" s="25"/>
      <c r="BV83" s="25"/>
      <c r="BW83" s="25"/>
      <c r="BX83" s="25"/>
      <c r="BY83" s="25">
        <v>9950000</v>
      </c>
      <c r="BZ83" s="25"/>
      <c r="CA83" s="25"/>
      <c r="CB83" s="25"/>
      <c r="CC83" s="25"/>
      <c r="CD83" s="25"/>
      <c r="CE83" s="25"/>
      <c r="CF83" s="25"/>
      <c r="CG83" s="25">
        <f>+'[1]JULIO 2016'!$H$2335+'[1]JULIO 2016'!$H$2336+'[1]JULIO 2016'!$H$2337+'[1]JULIO 2016'!$H$2340+'[1]JULIO 2016'!$H$2341</f>
        <v>4188032</v>
      </c>
      <c r="CH83" s="25"/>
      <c r="CI83" s="25"/>
      <c r="CJ83" s="25"/>
      <c r="CK83" s="25"/>
      <c r="CL83" s="25"/>
      <c r="CM83" s="25"/>
      <c r="CN83" s="25"/>
      <c r="CO83" s="27">
        <f t="shared" si="78"/>
        <v>0.29309839999999998</v>
      </c>
      <c r="CP83" s="25">
        <f t="shared" si="79"/>
        <v>5861968</v>
      </c>
      <c r="CQ83" s="25">
        <f t="shared" si="97"/>
        <v>0</v>
      </c>
      <c r="CR83" s="25">
        <f t="shared" si="97"/>
        <v>0</v>
      </c>
      <c r="CS83" s="25">
        <f t="shared" si="97"/>
        <v>0</v>
      </c>
      <c r="CT83" s="25">
        <f t="shared" si="97"/>
        <v>50000</v>
      </c>
      <c r="CU83" s="25">
        <f t="shared" si="97"/>
        <v>0</v>
      </c>
      <c r="CV83" s="25">
        <f t="shared" si="97"/>
        <v>0</v>
      </c>
      <c r="CW83" s="25">
        <f>N83-CB83</f>
        <v>0</v>
      </c>
      <c r="CX83" s="25">
        <f>O83-CC83</f>
        <v>0</v>
      </c>
      <c r="CY83" s="25">
        <f>P83-CD83</f>
        <v>0</v>
      </c>
      <c r="CZ83" s="25">
        <f t="shared" si="82"/>
        <v>0</v>
      </c>
      <c r="DA83" s="25">
        <f t="shared" si="82"/>
        <v>0</v>
      </c>
      <c r="DB83" s="25">
        <f t="shared" si="82"/>
        <v>5811968</v>
      </c>
      <c r="DC83" s="25">
        <f>T83-CH83</f>
        <v>0</v>
      </c>
      <c r="DD83" s="25">
        <f>U83-CI83</f>
        <v>0</v>
      </c>
      <c r="DE83" s="25">
        <f>V83-CJ83</f>
        <v>0</v>
      </c>
      <c r="DF83" s="25"/>
      <c r="DG83" s="25">
        <f>X83-CL83</f>
        <v>0</v>
      </c>
      <c r="DH83" s="25">
        <f>Y83-CM83</f>
        <v>0</v>
      </c>
      <c r="DI83" s="25">
        <f>Z83-CN83</f>
        <v>0</v>
      </c>
      <c r="DK83" s="31">
        <f t="shared" si="88"/>
        <v>20000000</v>
      </c>
      <c r="DL83" s="31">
        <f t="shared" si="89"/>
        <v>20000000</v>
      </c>
      <c r="DM83" s="31">
        <f t="shared" si="90"/>
        <v>20000000</v>
      </c>
    </row>
    <row r="84" spans="1:117" s="61" customFormat="1" ht="35.25" customHeight="1" x14ac:dyDescent="0.25">
      <c r="A84" s="223" t="s">
        <v>179</v>
      </c>
      <c r="B84" s="225" t="s">
        <v>241</v>
      </c>
      <c r="C84" s="72" t="s">
        <v>242</v>
      </c>
      <c r="D84" s="22" t="s">
        <v>243</v>
      </c>
      <c r="E84" s="34">
        <v>520</v>
      </c>
      <c r="F84" s="71" t="s">
        <v>91</v>
      </c>
      <c r="G84" s="25">
        <f t="shared" si="70"/>
        <v>6000000</v>
      </c>
      <c r="H84" s="30"/>
      <c r="I84" s="30"/>
      <c r="J84" s="30"/>
      <c r="K84" s="58">
        <v>6000000</v>
      </c>
      <c r="L84" s="30"/>
      <c r="M84" s="30"/>
      <c r="N84" s="30"/>
      <c r="O84" s="30"/>
      <c r="P84" s="30"/>
      <c r="Q84" s="30"/>
      <c r="R84" s="30"/>
      <c r="S84" s="50"/>
      <c r="T84" s="58"/>
      <c r="U84" s="58"/>
      <c r="V84" s="58"/>
      <c r="W84" s="58"/>
      <c r="X84" s="58"/>
      <c r="Y84" s="58"/>
      <c r="Z84" s="58"/>
      <c r="AB84" s="62">
        <f t="shared" si="85"/>
        <v>0</v>
      </c>
      <c r="AC84" s="25">
        <f t="shared" si="71"/>
        <v>0</v>
      </c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62">
        <f t="shared" si="86"/>
        <v>1</v>
      </c>
      <c r="AY84" s="25">
        <f t="shared" si="72"/>
        <v>6000000</v>
      </c>
      <c r="AZ84" s="58">
        <f t="shared" si="73"/>
        <v>0</v>
      </c>
      <c r="BA84" s="58">
        <f t="shared" si="73"/>
        <v>0</v>
      </c>
      <c r="BB84" s="25">
        <f t="shared" si="73"/>
        <v>0</v>
      </c>
      <c r="BC84" s="58">
        <f t="shared" si="92"/>
        <v>6000000</v>
      </c>
      <c r="BD84" s="58">
        <f t="shared" si="92"/>
        <v>0</v>
      </c>
      <c r="BE84" s="25">
        <f t="shared" si="92"/>
        <v>0</v>
      </c>
      <c r="BF84" s="58">
        <f t="shared" si="92"/>
        <v>0</v>
      </c>
      <c r="BG84" s="58">
        <f t="shared" si="92"/>
        <v>0</v>
      </c>
      <c r="BH84" s="25">
        <f t="shared" si="92"/>
        <v>0</v>
      </c>
      <c r="BI84" s="58">
        <f t="shared" si="92"/>
        <v>0</v>
      </c>
      <c r="BJ84" s="58">
        <f t="shared" si="92"/>
        <v>0</v>
      </c>
      <c r="BK84" s="58">
        <f t="shared" si="92"/>
        <v>0</v>
      </c>
      <c r="BL84" s="58">
        <f t="shared" si="92"/>
        <v>0</v>
      </c>
      <c r="BM84" s="58">
        <f t="shared" si="92"/>
        <v>0</v>
      </c>
      <c r="BN84" s="58">
        <f t="shared" si="92"/>
        <v>0</v>
      </c>
      <c r="BO84" s="58"/>
      <c r="BP84" s="58"/>
      <c r="BQ84" s="25">
        <f t="shared" si="75"/>
        <v>0</v>
      </c>
      <c r="BR84" s="58">
        <f t="shared" si="93"/>
        <v>0</v>
      </c>
      <c r="BS84" s="62">
        <f t="shared" si="87"/>
        <v>0</v>
      </c>
      <c r="BT84" s="25">
        <f t="shared" si="77"/>
        <v>0</v>
      </c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62">
        <f t="shared" si="78"/>
        <v>1</v>
      </c>
      <c r="CP84" s="25">
        <f t="shared" si="79"/>
        <v>6000000</v>
      </c>
      <c r="CQ84" s="25">
        <f t="shared" si="97"/>
        <v>0</v>
      </c>
      <c r="CR84" s="58">
        <f t="shared" si="97"/>
        <v>0</v>
      </c>
      <c r="CS84" s="25">
        <f t="shared" si="97"/>
        <v>0</v>
      </c>
      <c r="CT84" s="58">
        <f t="shared" si="97"/>
        <v>6000000</v>
      </c>
      <c r="CU84" s="58">
        <f t="shared" si="97"/>
        <v>0</v>
      </c>
      <c r="CV84" s="25">
        <f t="shared" si="97"/>
        <v>0</v>
      </c>
      <c r="CW84" s="58">
        <f t="shared" ref="CW84:DE90" si="100">+N84-CB84</f>
        <v>0</v>
      </c>
      <c r="CX84" s="58">
        <f t="shared" si="100"/>
        <v>0</v>
      </c>
      <c r="CY84" s="25">
        <f t="shared" si="100"/>
        <v>0</v>
      </c>
      <c r="CZ84" s="58">
        <f t="shared" si="82"/>
        <v>0</v>
      </c>
      <c r="DA84" s="58">
        <f t="shared" si="82"/>
        <v>0</v>
      </c>
      <c r="DB84" s="58">
        <f t="shared" si="82"/>
        <v>0</v>
      </c>
      <c r="DC84" s="58">
        <f>+T84-CH84</f>
        <v>0</v>
      </c>
      <c r="DD84" s="58">
        <f>+U84-CI84</f>
        <v>0</v>
      </c>
      <c r="DE84" s="58">
        <f>+V84-CJ84</f>
        <v>0</v>
      </c>
      <c r="DF84" s="58"/>
      <c r="DG84" s="58">
        <f>+X84-CL84</f>
        <v>0</v>
      </c>
      <c r="DH84" s="58">
        <f>+Y84-CM84</f>
        <v>0</v>
      </c>
      <c r="DI84" s="58">
        <f>+Z84-CN84</f>
        <v>0</v>
      </c>
      <c r="DK84" s="31">
        <f t="shared" si="88"/>
        <v>6000000</v>
      </c>
      <c r="DL84" s="31">
        <f t="shared" si="89"/>
        <v>6000000</v>
      </c>
      <c r="DM84" s="31">
        <f t="shared" si="90"/>
        <v>6000000</v>
      </c>
    </row>
    <row r="85" spans="1:117" s="61" customFormat="1" ht="49.5" customHeight="1" x14ac:dyDescent="0.25">
      <c r="A85" s="223"/>
      <c r="B85" s="227"/>
      <c r="C85" s="72" t="s">
        <v>244</v>
      </c>
      <c r="D85" s="22" t="s">
        <v>245</v>
      </c>
      <c r="E85" s="34">
        <v>520</v>
      </c>
      <c r="F85" s="71" t="s">
        <v>91</v>
      </c>
      <c r="G85" s="25">
        <f t="shared" si="70"/>
        <v>6000000</v>
      </c>
      <c r="H85" s="30"/>
      <c r="I85" s="30"/>
      <c r="J85" s="30"/>
      <c r="K85" s="60">
        <v>6000000</v>
      </c>
      <c r="L85" s="30"/>
      <c r="M85" s="30"/>
      <c r="N85" s="30"/>
      <c r="O85" s="30"/>
      <c r="P85" s="30"/>
      <c r="Q85" s="30"/>
      <c r="R85" s="30"/>
      <c r="S85" s="50"/>
      <c r="T85" s="58"/>
      <c r="U85" s="58"/>
      <c r="V85" s="58"/>
      <c r="W85" s="58"/>
      <c r="X85" s="58"/>
      <c r="Y85" s="58"/>
      <c r="Z85" s="58"/>
      <c r="AB85" s="62">
        <f t="shared" si="85"/>
        <v>0</v>
      </c>
      <c r="AC85" s="25">
        <f t="shared" si="71"/>
        <v>0</v>
      </c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62">
        <f t="shared" si="86"/>
        <v>1</v>
      </c>
      <c r="AY85" s="25">
        <f t="shared" si="72"/>
        <v>6000000</v>
      </c>
      <c r="AZ85" s="58">
        <f t="shared" si="73"/>
        <v>0</v>
      </c>
      <c r="BA85" s="58">
        <f t="shared" si="73"/>
        <v>0</v>
      </c>
      <c r="BB85" s="25">
        <f t="shared" si="73"/>
        <v>0</v>
      </c>
      <c r="BC85" s="58">
        <f t="shared" si="92"/>
        <v>6000000</v>
      </c>
      <c r="BD85" s="58">
        <f t="shared" si="92"/>
        <v>0</v>
      </c>
      <c r="BE85" s="25">
        <f t="shared" si="92"/>
        <v>0</v>
      </c>
      <c r="BF85" s="58">
        <f t="shared" si="92"/>
        <v>0</v>
      </c>
      <c r="BG85" s="58">
        <f t="shared" si="92"/>
        <v>0</v>
      </c>
      <c r="BH85" s="25">
        <f t="shared" si="92"/>
        <v>0</v>
      </c>
      <c r="BI85" s="58">
        <f t="shared" si="92"/>
        <v>0</v>
      </c>
      <c r="BJ85" s="58">
        <f t="shared" si="92"/>
        <v>0</v>
      </c>
      <c r="BK85" s="58">
        <f t="shared" si="92"/>
        <v>0</v>
      </c>
      <c r="BL85" s="58">
        <f t="shared" si="92"/>
        <v>0</v>
      </c>
      <c r="BM85" s="58">
        <f t="shared" si="92"/>
        <v>0</v>
      </c>
      <c r="BN85" s="58">
        <f t="shared" si="92"/>
        <v>0</v>
      </c>
      <c r="BO85" s="58"/>
      <c r="BP85" s="58">
        <f>+X85-AU85</f>
        <v>0</v>
      </c>
      <c r="BQ85" s="25">
        <f t="shared" si="75"/>
        <v>0</v>
      </c>
      <c r="BR85" s="58">
        <f t="shared" si="93"/>
        <v>0</v>
      </c>
      <c r="BS85" s="62">
        <f t="shared" si="87"/>
        <v>0</v>
      </c>
      <c r="BT85" s="25">
        <f t="shared" si="77"/>
        <v>0</v>
      </c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62">
        <f t="shared" si="78"/>
        <v>1</v>
      </c>
      <c r="CP85" s="25">
        <f t="shared" si="79"/>
        <v>6000000</v>
      </c>
      <c r="CQ85" s="25">
        <f t="shared" si="97"/>
        <v>0</v>
      </c>
      <c r="CR85" s="58">
        <f t="shared" si="97"/>
        <v>0</v>
      </c>
      <c r="CS85" s="25">
        <f t="shared" si="97"/>
        <v>0</v>
      </c>
      <c r="CT85" s="58">
        <f t="shared" si="97"/>
        <v>6000000</v>
      </c>
      <c r="CU85" s="58">
        <f t="shared" si="97"/>
        <v>0</v>
      </c>
      <c r="CV85" s="25">
        <f t="shared" si="97"/>
        <v>0</v>
      </c>
      <c r="CW85" s="58">
        <f t="shared" si="100"/>
        <v>0</v>
      </c>
      <c r="CX85" s="58">
        <f t="shared" si="100"/>
        <v>0</v>
      </c>
      <c r="CY85" s="25">
        <f t="shared" si="100"/>
        <v>0</v>
      </c>
      <c r="CZ85" s="58">
        <f t="shared" si="82"/>
        <v>0</v>
      </c>
      <c r="DA85" s="58">
        <f t="shared" si="82"/>
        <v>0</v>
      </c>
      <c r="DB85" s="58">
        <f t="shared" si="82"/>
        <v>0</v>
      </c>
      <c r="DC85" s="58">
        <f>T85-CH85</f>
        <v>0</v>
      </c>
      <c r="DD85" s="58">
        <f>U85-CI85</f>
        <v>0</v>
      </c>
      <c r="DE85" s="58">
        <f>V85-CJ85</f>
        <v>0</v>
      </c>
      <c r="DF85" s="58"/>
      <c r="DG85" s="58">
        <f>X85-CL85</f>
        <v>0</v>
      </c>
      <c r="DH85" s="58">
        <f>Y85-CM85</f>
        <v>0</v>
      </c>
      <c r="DI85" s="58">
        <f>Z85-CN85</f>
        <v>0</v>
      </c>
      <c r="DK85" s="31">
        <f t="shared" si="88"/>
        <v>6000000</v>
      </c>
      <c r="DL85" s="31">
        <f t="shared" si="89"/>
        <v>6000000</v>
      </c>
      <c r="DM85" s="31">
        <f t="shared" si="90"/>
        <v>6000000</v>
      </c>
    </row>
    <row r="86" spans="1:117" ht="33" customHeight="1" x14ac:dyDescent="0.25">
      <c r="A86" s="223"/>
      <c r="B86" s="225" t="s">
        <v>246</v>
      </c>
      <c r="C86" s="21" t="s">
        <v>247</v>
      </c>
      <c r="D86" s="22" t="s">
        <v>248</v>
      </c>
      <c r="E86" s="23">
        <v>520</v>
      </c>
      <c r="F86" s="71" t="s">
        <v>91</v>
      </c>
      <c r="G86" s="25">
        <f t="shared" si="70"/>
        <v>33106800</v>
      </c>
      <c r="H86" s="37"/>
      <c r="I86" s="25"/>
      <c r="J86" s="25"/>
      <c r="K86" s="60">
        <v>33106800</v>
      </c>
      <c r="L86" s="37"/>
      <c r="M86" s="37"/>
      <c r="N86" s="37"/>
      <c r="O86" s="37"/>
      <c r="P86" s="37"/>
      <c r="Q86" s="30"/>
      <c r="R86" s="37"/>
      <c r="S86" s="50"/>
      <c r="T86" s="25"/>
      <c r="U86" s="25"/>
      <c r="V86" s="25"/>
      <c r="W86" s="25"/>
      <c r="X86" s="25"/>
      <c r="Y86" s="25"/>
      <c r="Z86" s="25"/>
      <c r="AA86" s="61"/>
      <c r="AB86" s="27">
        <f t="shared" si="85"/>
        <v>1</v>
      </c>
      <c r="AC86" s="25">
        <f t="shared" si="71"/>
        <v>33106800</v>
      </c>
      <c r="AD86" s="25"/>
      <c r="AE86" s="25"/>
      <c r="AF86" s="25"/>
      <c r="AG86" s="25"/>
      <c r="AH86" s="25">
        <f>+'[4]ENERO 2016'!$O$848</f>
        <v>33106800</v>
      </c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7">
        <f t="shared" si="86"/>
        <v>0</v>
      </c>
      <c r="AY86" s="25">
        <f t="shared" si="72"/>
        <v>0</v>
      </c>
      <c r="AZ86" s="25">
        <f t="shared" si="73"/>
        <v>0</v>
      </c>
      <c r="BA86" s="25">
        <f t="shared" si="73"/>
        <v>0</v>
      </c>
      <c r="BB86" s="25">
        <f t="shared" si="73"/>
        <v>0</v>
      </c>
      <c r="BC86" s="25">
        <f t="shared" si="92"/>
        <v>0</v>
      </c>
      <c r="BD86" s="25">
        <f t="shared" si="92"/>
        <v>0</v>
      </c>
      <c r="BE86" s="25">
        <f t="shared" si="92"/>
        <v>0</v>
      </c>
      <c r="BF86" s="58">
        <f t="shared" si="92"/>
        <v>0</v>
      </c>
      <c r="BG86" s="25">
        <f t="shared" si="92"/>
        <v>0</v>
      </c>
      <c r="BH86" s="25">
        <f t="shared" si="92"/>
        <v>0</v>
      </c>
      <c r="BI86" s="25">
        <f t="shared" si="92"/>
        <v>0</v>
      </c>
      <c r="BJ86" s="25">
        <f t="shared" si="92"/>
        <v>0</v>
      </c>
      <c r="BK86" s="25">
        <f t="shared" si="92"/>
        <v>0</v>
      </c>
      <c r="BL86" s="25">
        <f t="shared" si="92"/>
        <v>0</v>
      </c>
      <c r="BM86" s="25">
        <f t="shared" si="92"/>
        <v>0</v>
      </c>
      <c r="BN86" s="25">
        <f t="shared" si="92"/>
        <v>0</v>
      </c>
      <c r="BO86" s="25"/>
      <c r="BP86" s="25"/>
      <c r="BQ86" s="25">
        <f t="shared" si="75"/>
        <v>0</v>
      </c>
      <c r="BR86" s="25">
        <f t="shared" si="93"/>
        <v>0</v>
      </c>
      <c r="BS86" s="27">
        <f t="shared" si="87"/>
        <v>1</v>
      </c>
      <c r="BT86" s="25">
        <f t="shared" si="77"/>
        <v>33106800</v>
      </c>
      <c r="BU86" s="25"/>
      <c r="BV86" s="25"/>
      <c r="BW86" s="25"/>
      <c r="BX86" s="25"/>
      <c r="BY86" s="25">
        <f>+'[3]ABRIL 2016'!$H$1625</f>
        <v>33106800</v>
      </c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62">
        <f t="shared" si="78"/>
        <v>0</v>
      </c>
      <c r="CP86" s="25">
        <f t="shared" si="79"/>
        <v>0</v>
      </c>
      <c r="CQ86" s="25">
        <f t="shared" si="97"/>
        <v>0</v>
      </c>
      <c r="CR86" s="58">
        <f t="shared" si="97"/>
        <v>0</v>
      </c>
      <c r="CS86" s="25">
        <f t="shared" si="97"/>
        <v>0</v>
      </c>
      <c r="CT86" s="25">
        <f t="shared" si="97"/>
        <v>0</v>
      </c>
      <c r="CU86" s="58">
        <f t="shared" si="97"/>
        <v>0</v>
      </c>
      <c r="CV86" s="25">
        <f t="shared" si="97"/>
        <v>0</v>
      </c>
      <c r="CW86" s="58">
        <f t="shared" si="100"/>
        <v>0</v>
      </c>
      <c r="CX86" s="58">
        <f t="shared" si="100"/>
        <v>0</v>
      </c>
      <c r="CY86" s="25">
        <f t="shared" si="100"/>
        <v>0</v>
      </c>
      <c r="CZ86" s="58">
        <f t="shared" si="82"/>
        <v>0</v>
      </c>
      <c r="DA86" s="25">
        <f t="shared" si="82"/>
        <v>0</v>
      </c>
      <c r="DB86" s="25">
        <f t="shared" si="82"/>
        <v>0</v>
      </c>
      <c r="DC86" s="25">
        <f t="shared" ref="DC86:DE88" si="101">+T86-CH86</f>
        <v>0</v>
      </c>
      <c r="DD86" s="25">
        <f t="shared" si="101"/>
        <v>0</v>
      </c>
      <c r="DE86" s="25">
        <f t="shared" si="101"/>
        <v>0</v>
      </c>
      <c r="DF86" s="25"/>
      <c r="DG86" s="25">
        <f>+X86-CL86</f>
        <v>0</v>
      </c>
      <c r="DH86" s="58">
        <f>Y86-CM86</f>
        <v>0</v>
      </c>
      <c r="DI86" s="25">
        <f>+Z86-CN86</f>
        <v>0</v>
      </c>
      <c r="DK86" s="31">
        <f t="shared" si="88"/>
        <v>33106800</v>
      </c>
      <c r="DL86" s="31">
        <f t="shared" si="89"/>
        <v>33106800</v>
      </c>
      <c r="DM86" s="31">
        <f t="shared" si="90"/>
        <v>33106800</v>
      </c>
    </row>
    <row r="87" spans="1:117" ht="19.5" customHeight="1" x14ac:dyDescent="0.25">
      <c r="A87" s="223"/>
      <c r="B87" s="226"/>
      <c r="C87" s="21" t="s">
        <v>249</v>
      </c>
      <c r="D87" s="22" t="s">
        <v>250</v>
      </c>
      <c r="E87" s="23">
        <v>520</v>
      </c>
      <c r="F87" s="71" t="s">
        <v>91</v>
      </c>
      <c r="G87" s="25">
        <f t="shared" si="70"/>
        <v>15184000</v>
      </c>
      <c r="H87" s="37"/>
      <c r="I87" s="25"/>
      <c r="J87" s="25"/>
      <c r="K87" s="60">
        <v>15184000</v>
      </c>
      <c r="L87" s="37"/>
      <c r="M87" s="37"/>
      <c r="N87" s="37"/>
      <c r="O87" s="37"/>
      <c r="P87" s="37"/>
      <c r="Q87" s="30"/>
      <c r="R87" s="37"/>
      <c r="S87" s="50"/>
      <c r="T87" s="25"/>
      <c r="U87" s="25"/>
      <c r="V87" s="25"/>
      <c r="W87" s="25"/>
      <c r="X87" s="25"/>
      <c r="Y87" s="25"/>
      <c r="Z87" s="25"/>
      <c r="AA87" s="61"/>
      <c r="AB87" s="27">
        <f t="shared" si="85"/>
        <v>1</v>
      </c>
      <c r="AC87" s="25">
        <f t="shared" si="71"/>
        <v>15184000</v>
      </c>
      <c r="AD87" s="25"/>
      <c r="AE87" s="25"/>
      <c r="AF87" s="25"/>
      <c r="AG87" s="25"/>
      <c r="AH87" s="25">
        <f>+'[4]ENERO 2016'!$O$854</f>
        <v>15184000</v>
      </c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7">
        <f t="shared" si="86"/>
        <v>0</v>
      </c>
      <c r="AY87" s="25">
        <f t="shared" si="72"/>
        <v>0</v>
      </c>
      <c r="AZ87" s="25">
        <f t="shared" si="73"/>
        <v>0</v>
      </c>
      <c r="BA87" s="25">
        <f t="shared" si="73"/>
        <v>0</v>
      </c>
      <c r="BB87" s="25">
        <f t="shared" si="73"/>
        <v>0</v>
      </c>
      <c r="BC87" s="25">
        <f t="shared" ref="BC87:BN90" si="102">+K87-AH87</f>
        <v>0</v>
      </c>
      <c r="BD87" s="25">
        <f t="shared" si="102"/>
        <v>0</v>
      </c>
      <c r="BE87" s="25">
        <f t="shared" si="102"/>
        <v>0</v>
      </c>
      <c r="BF87" s="58">
        <f t="shared" si="102"/>
        <v>0</v>
      </c>
      <c r="BG87" s="25">
        <f t="shared" si="102"/>
        <v>0</v>
      </c>
      <c r="BH87" s="25">
        <f t="shared" si="102"/>
        <v>0</v>
      </c>
      <c r="BI87" s="25">
        <f t="shared" si="102"/>
        <v>0</v>
      </c>
      <c r="BJ87" s="25">
        <f t="shared" si="102"/>
        <v>0</v>
      </c>
      <c r="BK87" s="25">
        <f t="shared" si="102"/>
        <v>0</v>
      </c>
      <c r="BL87" s="25">
        <f t="shared" si="102"/>
        <v>0</v>
      </c>
      <c r="BM87" s="25">
        <f t="shared" si="102"/>
        <v>0</v>
      </c>
      <c r="BN87" s="25">
        <f t="shared" si="102"/>
        <v>0</v>
      </c>
      <c r="BO87" s="25"/>
      <c r="BP87" s="25"/>
      <c r="BQ87" s="25">
        <f t="shared" si="75"/>
        <v>0</v>
      </c>
      <c r="BR87" s="25">
        <f t="shared" si="93"/>
        <v>0</v>
      </c>
      <c r="BS87" s="27">
        <f t="shared" si="87"/>
        <v>0.9517272787144363</v>
      </c>
      <c r="BT87" s="25">
        <f t="shared" si="77"/>
        <v>14451027</v>
      </c>
      <c r="BU87" s="25"/>
      <c r="BV87" s="25"/>
      <c r="BW87" s="25"/>
      <c r="BX87" s="25"/>
      <c r="BY87" s="25">
        <f>+'[1]JULIO 2016'!$H$2364</f>
        <v>14451027</v>
      </c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62">
        <f t="shared" si="78"/>
        <v>4.8272721285563702E-2</v>
      </c>
      <c r="CP87" s="25">
        <f t="shared" si="79"/>
        <v>732973</v>
      </c>
      <c r="CQ87" s="25">
        <f t="shared" si="97"/>
        <v>0</v>
      </c>
      <c r="CR87" s="58">
        <f t="shared" si="97"/>
        <v>0</v>
      </c>
      <c r="CS87" s="25">
        <f t="shared" si="97"/>
        <v>0</v>
      </c>
      <c r="CT87" s="25">
        <f t="shared" si="97"/>
        <v>732973</v>
      </c>
      <c r="CU87" s="58">
        <f t="shared" si="97"/>
        <v>0</v>
      </c>
      <c r="CV87" s="25">
        <f t="shared" si="97"/>
        <v>0</v>
      </c>
      <c r="CW87" s="58">
        <f t="shared" si="100"/>
        <v>0</v>
      </c>
      <c r="CX87" s="58">
        <f t="shared" si="100"/>
        <v>0</v>
      </c>
      <c r="CY87" s="25">
        <f t="shared" si="100"/>
        <v>0</v>
      </c>
      <c r="CZ87" s="58">
        <f t="shared" si="82"/>
        <v>0</v>
      </c>
      <c r="DA87" s="25">
        <f t="shared" si="82"/>
        <v>0</v>
      </c>
      <c r="DB87" s="25">
        <f t="shared" si="82"/>
        <v>0</v>
      </c>
      <c r="DC87" s="25">
        <f t="shared" si="101"/>
        <v>0</v>
      </c>
      <c r="DD87" s="25">
        <f t="shared" si="101"/>
        <v>0</v>
      </c>
      <c r="DE87" s="25">
        <f t="shared" si="101"/>
        <v>0</v>
      </c>
      <c r="DF87" s="25"/>
      <c r="DG87" s="25">
        <f>+X87-CL87</f>
        <v>0</v>
      </c>
      <c r="DH87" s="58">
        <f>Y87-CM87</f>
        <v>0</v>
      </c>
      <c r="DI87" s="25">
        <f>+Z87-CN87</f>
        <v>0</v>
      </c>
      <c r="DK87" s="31">
        <f t="shared" si="88"/>
        <v>15184000</v>
      </c>
      <c r="DL87" s="31">
        <f t="shared" si="89"/>
        <v>15184000</v>
      </c>
      <c r="DM87" s="31">
        <f t="shared" si="90"/>
        <v>15184000</v>
      </c>
    </row>
    <row r="88" spans="1:117" ht="33.75" customHeight="1" x14ac:dyDescent="0.25">
      <c r="A88" s="223"/>
      <c r="B88" s="226"/>
      <c r="C88" s="21" t="s">
        <v>251</v>
      </c>
      <c r="D88" s="22" t="s">
        <v>252</v>
      </c>
      <c r="E88" s="23">
        <v>520</v>
      </c>
      <c r="F88" s="71" t="s">
        <v>91</v>
      </c>
      <c r="G88" s="25">
        <f t="shared" si="70"/>
        <v>17000000</v>
      </c>
      <c r="H88" s="37"/>
      <c r="I88" s="37"/>
      <c r="J88" s="37"/>
      <c r="K88" s="60">
        <v>16000000</v>
      </c>
      <c r="L88" s="37"/>
      <c r="M88" s="37"/>
      <c r="N88" s="37"/>
      <c r="O88" s="37"/>
      <c r="P88" s="37"/>
      <c r="Q88" s="30"/>
      <c r="R88" s="37"/>
      <c r="S88" s="60"/>
      <c r="T88" s="25"/>
      <c r="U88" s="25"/>
      <c r="V88" s="25"/>
      <c r="W88" s="25"/>
      <c r="X88" s="25"/>
      <c r="Y88" s="25"/>
      <c r="Z88" s="25">
        <f>1000000</f>
        <v>1000000</v>
      </c>
      <c r="AA88" s="61"/>
      <c r="AB88" s="27">
        <f t="shared" si="85"/>
        <v>0.26470588235294118</v>
      </c>
      <c r="AC88" s="25">
        <f t="shared" si="71"/>
        <v>4500000</v>
      </c>
      <c r="AD88" s="25"/>
      <c r="AE88" s="25"/>
      <c r="AF88" s="25"/>
      <c r="AG88" s="25"/>
      <c r="AH88" s="25">
        <f>+'[1]JULIO 2016'!$O$2376</f>
        <v>4500000</v>
      </c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7">
        <f t="shared" si="86"/>
        <v>0.73529411764705888</v>
      </c>
      <c r="AY88" s="25">
        <f t="shared" si="72"/>
        <v>12500000</v>
      </c>
      <c r="AZ88" s="25">
        <f t="shared" si="73"/>
        <v>0</v>
      </c>
      <c r="BA88" s="25">
        <f t="shared" si="73"/>
        <v>0</v>
      </c>
      <c r="BB88" s="25">
        <f t="shared" si="73"/>
        <v>0</v>
      </c>
      <c r="BC88" s="25">
        <f t="shared" si="102"/>
        <v>11500000</v>
      </c>
      <c r="BD88" s="25">
        <f t="shared" si="102"/>
        <v>0</v>
      </c>
      <c r="BE88" s="25">
        <f t="shared" si="102"/>
        <v>0</v>
      </c>
      <c r="BF88" s="58">
        <f t="shared" si="102"/>
        <v>0</v>
      </c>
      <c r="BG88" s="25">
        <f t="shared" si="102"/>
        <v>0</v>
      </c>
      <c r="BH88" s="25">
        <f t="shared" si="102"/>
        <v>0</v>
      </c>
      <c r="BI88" s="25">
        <f t="shared" si="102"/>
        <v>0</v>
      </c>
      <c r="BJ88" s="25">
        <f t="shared" si="102"/>
        <v>0</v>
      </c>
      <c r="BK88" s="25">
        <f t="shared" si="102"/>
        <v>0</v>
      </c>
      <c r="BL88" s="25">
        <f t="shared" si="102"/>
        <v>0</v>
      </c>
      <c r="BM88" s="25">
        <f t="shared" si="102"/>
        <v>0</v>
      </c>
      <c r="BN88" s="25">
        <f t="shared" si="102"/>
        <v>0</v>
      </c>
      <c r="BO88" s="25"/>
      <c r="BP88" s="25"/>
      <c r="BQ88" s="25">
        <f t="shared" si="75"/>
        <v>0</v>
      </c>
      <c r="BR88" s="25">
        <f t="shared" si="93"/>
        <v>1000000</v>
      </c>
      <c r="BS88" s="27">
        <f t="shared" si="87"/>
        <v>0.26470588235294118</v>
      </c>
      <c r="BT88" s="25">
        <f t="shared" si="77"/>
        <v>4500000</v>
      </c>
      <c r="BU88" s="25"/>
      <c r="BV88" s="25"/>
      <c r="BW88" s="25"/>
      <c r="BX88" s="25"/>
      <c r="BY88" s="25">
        <f>+'[1]JULIO 2016'!$H$2374</f>
        <v>4500000</v>
      </c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62">
        <f t="shared" si="78"/>
        <v>0.73529411764705888</v>
      </c>
      <c r="CP88" s="25">
        <f t="shared" si="79"/>
        <v>12500000</v>
      </c>
      <c r="CQ88" s="25">
        <f t="shared" si="97"/>
        <v>0</v>
      </c>
      <c r="CR88" s="58">
        <f t="shared" si="97"/>
        <v>0</v>
      </c>
      <c r="CS88" s="25">
        <f t="shared" si="97"/>
        <v>0</v>
      </c>
      <c r="CT88" s="25">
        <f t="shared" si="97"/>
        <v>11500000</v>
      </c>
      <c r="CU88" s="58">
        <f t="shared" si="97"/>
        <v>0</v>
      </c>
      <c r="CV88" s="25">
        <f t="shared" si="97"/>
        <v>0</v>
      </c>
      <c r="CW88" s="58">
        <f t="shared" si="100"/>
        <v>0</v>
      </c>
      <c r="CX88" s="58">
        <f t="shared" si="100"/>
        <v>0</v>
      </c>
      <c r="CY88" s="25">
        <f t="shared" si="100"/>
        <v>0</v>
      </c>
      <c r="CZ88" s="58">
        <f t="shared" si="82"/>
        <v>0</v>
      </c>
      <c r="DA88" s="25">
        <f t="shared" si="82"/>
        <v>0</v>
      </c>
      <c r="DB88" s="25">
        <f t="shared" si="82"/>
        <v>0</v>
      </c>
      <c r="DC88" s="25">
        <f t="shared" si="101"/>
        <v>0</v>
      </c>
      <c r="DD88" s="25">
        <f t="shared" si="101"/>
        <v>0</v>
      </c>
      <c r="DE88" s="25">
        <f t="shared" si="101"/>
        <v>0</v>
      </c>
      <c r="DF88" s="25"/>
      <c r="DG88" s="25">
        <f>+X88-CL88</f>
        <v>0</v>
      </c>
      <c r="DH88" s="58">
        <f>Y88-CM88</f>
        <v>0</v>
      </c>
      <c r="DI88" s="25">
        <f>+Z88-CN88</f>
        <v>1000000</v>
      </c>
      <c r="DK88" s="31">
        <f t="shared" si="88"/>
        <v>17000000</v>
      </c>
      <c r="DL88" s="31">
        <f t="shared" si="89"/>
        <v>17000000</v>
      </c>
      <c r="DM88" s="31">
        <f t="shared" si="90"/>
        <v>17000000</v>
      </c>
    </row>
    <row r="89" spans="1:117" ht="21" customHeight="1" x14ac:dyDescent="0.25">
      <c r="A89" s="223"/>
      <c r="B89" s="226"/>
      <c r="C89" s="73" t="s">
        <v>253</v>
      </c>
      <c r="D89" s="22" t="s">
        <v>254</v>
      </c>
      <c r="E89" s="23">
        <v>520</v>
      </c>
      <c r="F89" s="71" t="s">
        <v>91</v>
      </c>
      <c r="G89" s="25">
        <f t="shared" si="70"/>
        <v>300709200</v>
      </c>
      <c r="H89" s="74"/>
      <c r="I89" s="74"/>
      <c r="J89" s="74"/>
      <c r="K89" s="60">
        <v>35709200</v>
      </c>
      <c r="L89" s="74"/>
      <c r="M89" s="74"/>
      <c r="N89" s="74"/>
      <c r="O89" s="74"/>
      <c r="P89" s="74"/>
      <c r="Q89" s="75"/>
      <c r="R89" s="74"/>
      <c r="S89" s="60">
        <v>265000000</v>
      </c>
      <c r="T89" s="76"/>
      <c r="U89" s="76"/>
      <c r="V89" s="76"/>
      <c r="W89" s="76"/>
      <c r="X89" s="76"/>
      <c r="Y89" s="76"/>
      <c r="Z89" s="76"/>
      <c r="AA89" s="61"/>
      <c r="AB89" s="27">
        <f t="shared" si="85"/>
        <v>1</v>
      </c>
      <c r="AC89" s="25">
        <f t="shared" si="71"/>
        <v>300709200</v>
      </c>
      <c r="AD89" s="76"/>
      <c r="AE89" s="76"/>
      <c r="AF89" s="76"/>
      <c r="AG89" s="76"/>
      <c r="AH89" s="76">
        <f>+'[4]ENERO 2016'!$O$864</f>
        <v>35709200</v>
      </c>
      <c r="AI89" s="76"/>
      <c r="AJ89" s="76"/>
      <c r="AK89" s="76"/>
      <c r="AL89" s="76"/>
      <c r="AM89" s="76"/>
      <c r="AN89" s="76"/>
      <c r="AO89" s="76"/>
      <c r="AP89" s="76">
        <f>+'[4]ENERO 2016'!$W$864</f>
        <v>265000000</v>
      </c>
      <c r="AQ89" s="76"/>
      <c r="AR89" s="76"/>
      <c r="AS89" s="76"/>
      <c r="AT89" s="76"/>
      <c r="AU89" s="76"/>
      <c r="AV89" s="76"/>
      <c r="AW89" s="76"/>
      <c r="AX89" s="27">
        <f t="shared" si="86"/>
        <v>0</v>
      </c>
      <c r="AY89" s="25">
        <f t="shared" si="72"/>
        <v>0</v>
      </c>
      <c r="AZ89" s="25">
        <f t="shared" si="73"/>
        <v>0</v>
      </c>
      <c r="BA89" s="25">
        <f t="shared" si="73"/>
        <v>0</v>
      </c>
      <c r="BB89" s="25">
        <f t="shared" si="73"/>
        <v>0</v>
      </c>
      <c r="BC89" s="25">
        <f t="shared" si="102"/>
        <v>0</v>
      </c>
      <c r="BD89" s="25">
        <f t="shared" si="102"/>
        <v>0</v>
      </c>
      <c r="BE89" s="25">
        <f t="shared" si="102"/>
        <v>0</v>
      </c>
      <c r="BF89" s="58">
        <f t="shared" si="102"/>
        <v>0</v>
      </c>
      <c r="BG89" s="25">
        <f t="shared" si="102"/>
        <v>0</v>
      </c>
      <c r="BH89" s="25">
        <f t="shared" si="102"/>
        <v>0</v>
      </c>
      <c r="BI89" s="25">
        <f t="shared" si="102"/>
        <v>0</v>
      </c>
      <c r="BJ89" s="25">
        <f t="shared" si="102"/>
        <v>0</v>
      </c>
      <c r="BK89" s="25">
        <f t="shared" si="102"/>
        <v>0</v>
      </c>
      <c r="BL89" s="25">
        <f t="shared" si="102"/>
        <v>0</v>
      </c>
      <c r="BM89" s="25">
        <f t="shared" si="102"/>
        <v>0</v>
      </c>
      <c r="BN89" s="25">
        <f t="shared" si="102"/>
        <v>0</v>
      </c>
      <c r="BO89" s="25"/>
      <c r="BP89" s="25">
        <f>+X89-AU89</f>
        <v>0</v>
      </c>
      <c r="BQ89" s="25">
        <f t="shared" si="75"/>
        <v>0</v>
      </c>
      <c r="BR89" s="25">
        <f t="shared" si="93"/>
        <v>0</v>
      </c>
      <c r="BS89" s="27">
        <f t="shared" si="87"/>
        <v>0.82837137673207206</v>
      </c>
      <c r="BT89" s="25">
        <f t="shared" si="77"/>
        <v>249098894</v>
      </c>
      <c r="BU89" s="76"/>
      <c r="BV89" s="76"/>
      <c r="BW89" s="76"/>
      <c r="BX89" s="76"/>
      <c r="BY89" s="76">
        <f>+'[1]JULIO 2016'!$H$2383</f>
        <v>33050686</v>
      </c>
      <c r="BZ89" s="76"/>
      <c r="CA89" s="76"/>
      <c r="CB89" s="76"/>
      <c r="CC89" s="76"/>
      <c r="CD89" s="76"/>
      <c r="CE89" s="76"/>
      <c r="CF89" s="76"/>
      <c r="CG89" s="76">
        <f>+'[1]JULIO 2016'!$H$2388+'[1]JULIO 2016'!$H$2391</f>
        <v>216048208</v>
      </c>
      <c r="CH89" s="76"/>
      <c r="CI89" s="76"/>
      <c r="CJ89" s="76"/>
      <c r="CK89" s="76"/>
      <c r="CL89" s="76"/>
      <c r="CM89" s="76"/>
      <c r="CN89" s="76"/>
      <c r="CO89" s="62">
        <f t="shared" si="78"/>
        <v>0.17162862326792794</v>
      </c>
      <c r="CP89" s="25">
        <f t="shared" si="79"/>
        <v>51610306</v>
      </c>
      <c r="CQ89" s="25">
        <f t="shared" si="97"/>
        <v>0</v>
      </c>
      <c r="CR89" s="58">
        <f t="shared" si="97"/>
        <v>0</v>
      </c>
      <c r="CS89" s="25">
        <f t="shared" si="97"/>
        <v>0</v>
      </c>
      <c r="CT89" s="25">
        <f t="shared" si="97"/>
        <v>2658514</v>
      </c>
      <c r="CU89" s="58">
        <f t="shared" si="97"/>
        <v>0</v>
      </c>
      <c r="CV89" s="25">
        <f t="shared" si="97"/>
        <v>0</v>
      </c>
      <c r="CW89" s="58">
        <f t="shared" si="100"/>
        <v>0</v>
      </c>
      <c r="CX89" s="58">
        <f t="shared" si="100"/>
        <v>0</v>
      </c>
      <c r="CY89" s="25">
        <f t="shared" si="100"/>
        <v>0</v>
      </c>
      <c r="CZ89" s="58">
        <f t="shared" si="82"/>
        <v>0</v>
      </c>
      <c r="DA89" s="58">
        <f t="shared" si="82"/>
        <v>0</v>
      </c>
      <c r="DB89" s="58">
        <f t="shared" si="82"/>
        <v>48951792</v>
      </c>
      <c r="DC89" s="58">
        <f>T89-CH89</f>
        <v>0</v>
      </c>
      <c r="DD89" s="58">
        <f>U89-CI89</f>
        <v>0</v>
      </c>
      <c r="DE89" s="58">
        <f>V89-CJ89</f>
        <v>0</v>
      </c>
      <c r="DF89" s="58"/>
      <c r="DG89" s="58">
        <f>X89-CL89</f>
        <v>0</v>
      </c>
      <c r="DH89" s="58">
        <f>Y89-CM89</f>
        <v>0</v>
      </c>
      <c r="DI89" s="58">
        <f>Z89-CN89</f>
        <v>0</v>
      </c>
      <c r="DK89" s="31">
        <f t="shared" si="88"/>
        <v>300709200</v>
      </c>
      <c r="DL89" s="31">
        <f t="shared" si="89"/>
        <v>300709200</v>
      </c>
      <c r="DM89" s="31">
        <f t="shared" si="90"/>
        <v>300709200</v>
      </c>
    </row>
    <row r="90" spans="1:117" ht="57" customHeight="1" x14ac:dyDescent="0.25">
      <c r="A90" s="224"/>
      <c r="B90" s="227"/>
      <c r="C90" s="21" t="s">
        <v>255</v>
      </c>
      <c r="D90" s="22" t="s">
        <v>256</v>
      </c>
      <c r="E90" s="23">
        <v>520</v>
      </c>
      <c r="F90" s="24" t="s">
        <v>257</v>
      </c>
      <c r="G90" s="25">
        <f t="shared" si="70"/>
        <v>33555444</v>
      </c>
      <c r="H90" s="74"/>
      <c r="I90" s="74"/>
      <c r="J90" s="74"/>
      <c r="K90" s="74"/>
      <c r="L90" s="74"/>
      <c r="M90" s="74"/>
      <c r="N90" s="74"/>
      <c r="O90" s="74"/>
      <c r="P90" s="74"/>
      <c r="Q90" s="75"/>
      <c r="R90" s="74"/>
      <c r="S90" s="60"/>
      <c r="T90" s="76"/>
      <c r="U90" s="76"/>
      <c r="V90" s="76"/>
      <c r="W90" s="76"/>
      <c r="X90" s="76"/>
      <c r="Y90" s="76"/>
      <c r="Z90" s="76">
        <f>26599846+5000000+955598+1000000</f>
        <v>33555444</v>
      </c>
      <c r="AA90" s="61"/>
      <c r="AB90" s="27">
        <f t="shared" si="85"/>
        <v>2.4735181569941377E-2</v>
      </c>
      <c r="AC90" s="25">
        <f t="shared" si="71"/>
        <v>830000</v>
      </c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>
        <f>+'[7]MAYO 2016'!$AG$1923</f>
        <v>830000</v>
      </c>
      <c r="AX90" s="27">
        <f t="shared" si="86"/>
        <v>0.97526481843005863</v>
      </c>
      <c r="AY90" s="25">
        <f t="shared" si="72"/>
        <v>32725444</v>
      </c>
      <c r="AZ90" s="25">
        <f t="shared" si="73"/>
        <v>0</v>
      </c>
      <c r="BA90" s="25">
        <f t="shared" si="73"/>
        <v>0</v>
      </c>
      <c r="BB90" s="25">
        <f t="shared" si="73"/>
        <v>0</v>
      </c>
      <c r="BC90" s="25">
        <f t="shared" si="102"/>
        <v>0</v>
      </c>
      <c r="BD90" s="25">
        <f t="shared" si="102"/>
        <v>0</v>
      </c>
      <c r="BE90" s="25">
        <f t="shared" si="102"/>
        <v>0</v>
      </c>
      <c r="BF90" s="58">
        <f t="shared" si="102"/>
        <v>0</v>
      </c>
      <c r="BG90" s="25">
        <f t="shared" si="102"/>
        <v>0</v>
      </c>
      <c r="BH90" s="25">
        <f t="shared" si="102"/>
        <v>0</v>
      </c>
      <c r="BI90" s="25">
        <f t="shared" si="102"/>
        <v>0</v>
      </c>
      <c r="BJ90" s="25">
        <f t="shared" si="102"/>
        <v>0</v>
      </c>
      <c r="BK90" s="25">
        <f t="shared" si="102"/>
        <v>0</v>
      </c>
      <c r="BL90" s="25">
        <f t="shared" si="102"/>
        <v>0</v>
      </c>
      <c r="BM90" s="25">
        <f t="shared" si="102"/>
        <v>0</v>
      </c>
      <c r="BN90" s="25">
        <f t="shared" si="102"/>
        <v>0</v>
      </c>
      <c r="BO90" s="25"/>
      <c r="BP90" s="25">
        <f>+X90-AU90</f>
        <v>0</v>
      </c>
      <c r="BQ90" s="25">
        <f t="shared" si="75"/>
        <v>0</v>
      </c>
      <c r="BR90" s="25">
        <f t="shared" si="93"/>
        <v>32725444</v>
      </c>
      <c r="BS90" s="27">
        <f t="shared" si="87"/>
        <v>2.4735181569941377E-2</v>
      </c>
      <c r="BT90" s="25">
        <f t="shared" si="77"/>
        <v>830000</v>
      </c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>
        <f>+'[7]MAYO 2016'!$H$1921</f>
        <v>830000</v>
      </c>
      <c r="CO90" s="62">
        <f t="shared" si="78"/>
        <v>0.97526481843005863</v>
      </c>
      <c r="CP90" s="25">
        <f t="shared" si="79"/>
        <v>32725444</v>
      </c>
      <c r="CQ90" s="25">
        <f t="shared" si="97"/>
        <v>0</v>
      </c>
      <c r="CR90" s="58">
        <f t="shared" si="97"/>
        <v>0</v>
      </c>
      <c r="CS90" s="25">
        <f t="shared" si="97"/>
        <v>0</v>
      </c>
      <c r="CT90" s="25">
        <f t="shared" si="97"/>
        <v>0</v>
      </c>
      <c r="CU90" s="58">
        <f t="shared" si="97"/>
        <v>0</v>
      </c>
      <c r="CV90" s="25">
        <f t="shared" si="97"/>
        <v>0</v>
      </c>
      <c r="CW90" s="58">
        <f t="shared" si="100"/>
        <v>0</v>
      </c>
      <c r="CX90" s="58">
        <f t="shared" si="100"/>
        <v>0</v>
      </c>
      <c r="CY90" s="25">
        <f t="shared" si="100"/>
        <v>0</v>
      </c>
      <c r="CZ90" s="25">
        <f t="shared" si="100"/>
        <v>0</v>
      </c>
      <c r="DA90" s="25">
        <f t="shared" si="100"/>
        <v>0</v>
      </c>
      <c r="DB90" s="25">
        <f t="shared" si="100"/>
        <v>0</v>
      </c>
      <c r="DC90" s="25">
        <f t="shared" si="100"/>
        <v>0</v>
      </c>
      <c r="DD90" s="25">
        <f t="shared" si="100"/>
        <v>0</v>
      </c>
      <c r="DE90" s="25">
        <f t="shared" si="100"/>
        <v>0</v>
      </c>
      <c r="DF90" s="25"/>
      <c r="DG90" s="25">
        <f>+X90-CL90</f>
        <v>0</v>
      </c>
      <c r="DH90" s="25">
        <f>+Y90-CM90</f>
        <v>0</v>
      </c>
      <c r="DI90" s="25">
        <f>+Z90-CN90</f>
        <v>32725444</v>
      </c>
      <c r="DK90" s="31">
        <f t="shared" si="88"/>
        <v>33555444</v>
      </c>
      <c r="DL90" s="31">
        <f t="shared" si="89"/>
        <v>33555444</v>
      </c>
      <c r="DM90" s="31">
        <f t="shared" si="90"/>
        <v>33555444</v>
      </c>
    </row>
    <row r="91" spans="1:117" s="48" customFormat="1" ht="20.25" customHeight="1" thickBot="1" x14ac:dyDescent="0.3">
      <c r="A91" s="77"/>
      <c r="B91" s="239" t="s">
        <v>258</v>
      </c>
      <c r="C91" s="240"/>
      <c r="D91" s="240"/>
      <c r="E91" s="240"/>
      <c r="F91" s="241"/>
      <c r="G91" s="65">
        <f>SUM(G59:G90)</f>
        <v>1622930241</v>
      </c>
      <c r="H91" s="65">
        <f>SUM(H59:H88)</f>
        <v>0</v>
      </c>
      <c r="I91" s="65">
        <f>SUM(I59:I88)</f>
        <v>0</v>
      </c>
      <c r="J91" s="65">
        <f>SUM(J59:J88)</f>
        <v>0</v>
      </c>
      <c r="K91" s="65">
        <f>SUM(K59:K90)</f>
        <v>520000000</v>
      </c>
      <c r="L91" s="65">
        <f t="shared" ref="L91:Q91" si="103">SUM(L59:L88)</f>
        <v>50000000</v>
      </c>
      <c r="M91" s="65">
        <f t="shared" si="103"/>
        <v>0</v>
      </c>
      <c r="N91" s="65">
        <f t="shared" si="103"/>
        <v>0</v>
      </c>
      <c r="O91" s="65">
        <f t="shared" si="103"/>
        <v>0</v>
      </c>
      <c r="P91" s="65">
        <f t="shared" si="103"/>
        <v>0</v>
      </c>
      <c r="Q91" s="65">
        <f t="shared" si="103"/>
        <v>0</v>
      </c>
      <c r="R91" s="65">
        <f>SUM(R59:R90)</f>
        <v>200000000</v>
      </c>
      <c r="S91" s="65">
        <f>SUM(S59:S90)</f>
        <v>333901442</v>
      </c>
      <c r="T91" s="65">
        <f t="shared" ref="T91:Y91" si="104">SUM(T59:T88)</f>
        <v>0</v>
      </c>
      <c r="U91" s="65">
        <f t="shared" si="104"/>
        <v>0</v>
      </c>
      <c r="V91" s="65">
        <f t="shared" si="104"/>
        <v>0</v>
      </c>
      <c r="W91" s="65">
        <f t="shared" si="104"/>
        <v>0</v>
      </c>
      <c r="X91" s="65">
        <f t="shared" si="104"/>
        <v>0</v>
      </c>
      <c r="Y91" s="65">
        <f t="shared" si="104"/>
        <v>0</v>
      </c>
      <c r="Z91" s="65">
        <f>SUM(Z59:Z90)</f>
        <v>519028799</v>
      </c>
      <c r="AB91" s="44">
        <f t="shared" si="85"/>
        <v>0.78489074010667848</v>
      </c>
      <c r="AC91" s="65">
        <f>SUM(AC59:AC90)</f>
        <v>1273822918</v>
      </c>
      <c r="AD91" s="65"/>
      <c r="AE91" s="65">
        <f t="shared" ref="AE91:AW91" si="105">SUM(AE59:AE90)</f>
        <v>0</v>
      </c>
      <c r="AF91" s="65">
        <f t="shared" si="105"/>
        <v>0</v>
      </c>
      <c r="AG91" s="65">
        <f t="shared" si="105"/>
        <v>0</v>
      </c>
      <c r="AH91" s="65">
        <f t="shared" si="105"/>
        <v>314186967</v>
      </c>
      <c r="AI91" s="65">
        <f t="shared" si="105"/>
        <v>35855289</v>
      </c>
      <c r="AJ91" s="65">
        <f t="shared" si="105"/>
        <v>0</v>
      </c>
      <c r="AK91" s="65">
        <f t="shared" si="105"/>
        <v>0</v>
      </c>
      <c r="AL91" s="65">
        <f t="shared" si="105"/>
        <v>0</v>
      </c>
      <c r="AM91" s="65">
        <f t="shared" si="105"/>
        <v>0</v>
      </c>
      <c r="AN91" s="65">
        <f t="shared" si="105"/>
        <v>0</v>
      </c>
      <c r="AO91" s="65">
        <f t="shared" si="105"/>
        <v>196388655</v>
      </c>
      <c r="AP91" s="65">
        <f t="shared" si="105"/>
        <v>286026149</v>
      </c>
      <c r="AQ91" s="65">
        <f t="shared" si="105"/>
        <v>0</v>
      </c>
      <c r="AR91" s="65">
        <f t="shared" si="105"/>
        <v>0</v>
      </c>
      <c r="AS91" s="65">
        <f t="shared" si="105"/>
        <v>0</v>
      </c>
      <c r="AT91" s="65">
        <f t="shared" si="105"/>
        <v>0</v>
      </c>
      <c r="AU91" s="65">
        <f t="shared" si="105"/>
        <v>0</v>
      </c>
      <c r="AV91" s="65">
        <f t="shared" si="105"/>
        <v>0</v>
      </c>
      <c r="AW91" s="65">
        <f t="shared" si="105"/>
        <v>441365858</v>
      </c>
      <c r="AX91" s="44">
        <f t="shared" si="86"/>
        <v>0.21510925989332152</v>
      </c>
      <c r="AY91" s="65">
        <f>SUM(AY59:AY90)</f>
        <v>349107323</v>
      </c>
      <c r="AZ91" s="65">
        <f t="shared" ref="AZ91:BR91" si="106">SUM(AZ59:AZ90)</f>
        <v>0</v>
      </c>
      <c r="BA91" s="65">
        <f t="shared" si="106"/>
        <v>0</v>
      </c>
      <c r="BB91" s="65">
        <f t="shared" si="106"/>
        <v>0</v>
      </c>
      <c r="BC91" s="65">
        <f t="shared" si="106"/>
        <v>205813033</v>
      </c>
      <c r="BD91" s="65">
        <f t="shared" si="106"/>
        <v>14144711</v>
      </c>
      <c r="BE91" s="65">
        <f t="shared" si="106"/>
        <v>0</v>
      </c>
      <c r="BF91" s="65">
        <f t="shared" si="106"/>
        <v>0</v>
      </c>
      <c r="BG91" s="65">
        <f t="shared" si="106"/>
        <v>0</v>
      </c>
      <c r="BH91" s="65">
        <f t="shared" si="106"/>
        <v>0</v>
      </c>
      <c r="BI91" s="65">
        <f t="shared" si="106"/>
        <v>0</v>
      </c>
      <c r="BJ91" s="65">
        <f t="shared" si="106"/>
        <v>3611345</v>
      </c>
      <c r="BK91" s="65">
        <f t="shared" si="106"/>
        <v>47875293</v>
      </c>
      <c r="BL91" s="65">
        <f t="shared" si="106"/>
        <v>0</v>
      </c>
      <c r="BM91" s="65">
        <f t="shared" si="106"/>
        <v>0</v>
      </c>
      <c r="BN91" s="65">
        <f t="shared" si="106"/>
        <v>0</v>
      </c>
      <c r="BO91" s="65">
        <f t="shared" si="106"/>
        <v>0</v>
      </c>
      <c r="BP91" s="65">
        <f t="shared" si="106"/>
        <v>0</v>
      </c>
      <c r="BQ91" s="65">
        <f t="shared" si="106"/>
        <v>0</v>
      </c>
      <c r="BR91" s="65">
        <f t="shared" si="106"/>
        <v>77662941</v>
      </c>
      <c r="BS91" s="44">
        <f t="shared" si="87"/>
        <v>0.70239513763549377</v>
      </c>
      <c r="BT91" s="65">
        <f t="shared" ref="BT91:CJ91" si="107">SUM(BT59:BT90)</f>
        <v>1139938310</v>
      </c>
      <c r="BU91" s="65">
        <f t="shared" si="107"/>
        <v>0</v>
      </c>
      <c r="BV91" s="65">
        <f t="shared" si="107"/>
        <v>0</v>
      </c>
      <c r="BW91" s="65">
        <f t="shared" si="107"/>
        <v>0</v>
      </c>
      <c r="BX91" s="65">
        <f t="shared" si="107"/>
        <v>0</v>
      </c>
      <c r="BY91" s="65">
        <f t="shared" si="107"/>
        <v>291597459</v>
      </c>
      <c r="BZ91" s="65">
        <f t="shared" si="107"/>
        <v>26855289</v>
      </c>
      <c r="CA91" s="65">
        <f t="shared" si="107"/>
        <v>0</v>
      </c>
      <c r="CB91" s="65">
        <f t="shared" si="107"/>
        <v>0</v>
      </c>
      <c r="CC91" s="65">
        <f t="shared" si="107"/>
        <v>0</v>
      </c>
      <c r="CD91" s="65">
        <f t="shared" si="107"/>
        <v>0</v>
      </c>
      <c r="CE91" s="65">
        <f t="shared" si="107"/>
        <v>0</v>
      </c>
      <c r="CF91" s="65">
        <f t="shared" si="107"/>
        <v>185375614</v>
      </c>
      <c r="CG91" s="65">
        <f t="shared" si="107"/>
        <v>236850282</v>
      </c>
      <c r="CH91" s="65">
        <f t="shared" si="107"/>
        <v>0</v>
      </c>
      <c r="CI91" s="65">
        <f t="shared" si="107"/>
        <v>0</v>
      </c>
      <c r="CJ91" s="65">
        <f t="shared" si="107"/>
        <v>0</v>
      </c>
      <c r="CK91" s="65"/>
      <c r="CL91" s="65">
        <f>SUM(CL59:CL90)</f>
        <v>0</v>
      </c>
      <c r="CM91" s="65">
        <f>SUM(CM59:CM90)</f>
        <v>0</v>
      </c>
      <c r="CN91" s="65">
        <f>SUM(CN59:CN90)</f>
        <v>399259666</v>
      </c>
      <c r="CO91" s="44">
        <f t="shared" si="78"/>
        <v>0.29760486236450623</v>
      </c>
      <c r="CP91" s="65">
        <f t="shared" ref="CP91:DI91" si="108">SUM(CP59:CP90)</f>
        <v>482991931</v>
      </c>
      <c r="CQ91" s="65">
        <f t="shared" si="108"/>
        <v>0</v>
      </c>
      <c r="CR91" s="65">
        <f t="shared" si="108"/>
        <v>0</v>
      </c>
      <c r="CS91" s="65">
        <f t="shared" si="108"/>
        <v>0</v>
      </c>
      <c r="CT91" s="65">
        <f t="shared" si="108"/>
        <v>228402541</v>
      </c>
      <c r="CU91" s="65">
        <f t="shared" si="108"/>
        <v>23144711</v>
      </c>
      <c r="CV91" s="65">
        <f t="shared" si="108"/>
        <v>0</v>
      </c>
      <c r="CW91" s="65">
        <f t="shared" si="108"/>
        <v>0</v>
      </c>
      <c r="CX91" s="65">
        <f t="shared" si="108"/>
        <v>0</v>
      </c>
      <c r="CY91" s="65">
        <f t="shared" si="108"/>
        <v>0</v>
      </c>
      <c r="CZ91" s="65">
        <f t="shared" si="108"/>
        <v>0</v>
      </c>
      <c r="DA91" s="65">
        <f t="shared" si="108"/>
        <v>14624386</v>
      </c>
      <c r="DB91" s="65">
        <f t="shared" si="108"/>
        <v>97051160</v>
      </c>
      <c r="DC91" s="65">
        <f t="shared" si="108"/>
        <v>0</v>
      </c>
      <c r="DD91" s="65">
        <f t="shared" si="108"/>
        <v>0</v>
      </c>
      <c r="DE91" s="65">
        <f t="shared" si="108"/>
        <v>0</v>
      </c>
      <c r="DF91" s="65">
        <f t="shared" si="108"/>
        <v>0</v>
      </c>
      <c r="DG91" s="65">
        <f t="shared" si="108"/>
        <v>0</v>
      </c>
      <c r="DH91" s="65">
        <f t="shared" si="108"/>
        <v>0</v>
      </c>
      <c r="DI91" s="65">
        <f t="shared" si="108"/>
        <v>119769133</v>
      </c>
      <c r="DK91" s="31">
        <f t="shared" si="88"/>
        <v>1622930241</v>
      </c>
      <c r="DL91" s="31">
        <f t="shared" si="89"/>
        <v>1622930241</v>
      </c>
      <c r="DM91" s="31">
        <f t="shared" si="90"/>
        <v>1622930241</v>
      </c>
    </row>
    <row r="92" spans="1:117" ht="6" customHeight="1" thickTop="1" x14ac:dyDescent="0.25">
      <c r="B92" s="78"/>
      <c r="C92" s="79"/>
      <c r="D92" s="80"/>
      <c r="E92" s="81"/>
      <c r="F92" s="82"/>
      <c r="G92" s="83"/>
      <c r="H92" s="83"/>
      <c r="I92" s="83"/>
      <c r="J92" s="83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5"/>
      <c r="AB92" s="86"/>
      <c r="AC92" s="87"/>
      <c r="AD92" s="87"/>
      <c r="AE92" s="87"/>
      <c r="AF92" s="87"/>
      <c r="AG92" s="87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9"/>
      <c r="AY92" s="87"/>
      <c r="AZ92" s="87"/>
      <c r="BA92" s="87"/>
      <c r="BB92" s="87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89"/>
      <c r="BT92" s="87"/>
      <c r="BU92" s="87"/>
      <c r="BV92" s="87"/>
      <c r="BW92" s="87"/>
      <c r="BX92" s="87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9"/>
      <c r="CP92" s="87"/>
      <c r="CQ92" s="87"/>
      <c r="CR92" s="87"/>
      <c r="CS92" s="87"/>
      <c r="CT92" s="90"/>
      <c r="CU92" s="90"/>
      <c r="CV92" s="90"/>
      <c r="CW92" s="90"/>
      <c r="CX92" s="90"/>
      <c r="CY92" s="90"/>
      <c r="CZ92" s="90"/>
      <c r="DA92" s="90"/>
      <c r="DB92" s="90"/>
      <c r="DC92" s="90"/>
      <c r="DD92" s="90"/>
      <c r="DE92" s="90"/>
      <c r="DF92" s="90"/>
      <c r="DG92" s="90"/>
      <c r="DH92" s="90"/>
      <c r="DI92" s="90"/>
      <c r="DK92" s="31">
        <f t="shared" si="88"/>
        <v>0</v>
      </c>
      <c r="DL92" s="31">
        <f t="shared" si="89"/>
        <v>0</v>
      </c>
      <c r="DM92" s="31">
        <f t="shared" si="90"/>
        <v>0</v>
      </c>
    </row>
    <row r="93" spans="1:117" s="48" customFormat="1" ht="23.25" customHeight="1" x14ac:dyDescent="0.25">
      <c r="A93" s="242" t="s">
        <v>259</v>
      </c>
      <c r="B93" s="225" t="s">
        <v>260</v>
      </c>
      <c r="C93" s="73" t="s">
        <v>261</v>
      </c>
      <c r="D93" s="22" t="s">
        <v>262</v>
      </c>
      <c r="E93" s="23">
        <v>301</v>
      </c>
      <c r="F93" s="24" t="s">
        <v>263</v>
      </c>
      <c r="G93" s="25">
        <f t="shared" ref="G93:G107" si="109">SUM(H93:Z93)</f>
        <v>85000000</v>
      </c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>
        <v>85000000</v>
      </c>
      <c r="W93" s="25"/>
      <c r="X93" s="25"/>
      <c r="Y93" s="25"/>
      <c r="Z93" s="25"/>
      <c r="AB93" s="27">
        <f t="shared" ref="AB93:AB128" si="110">+AC93/G93</f>
        <v>0.33628235294117648</v>
      </c>
      <c r="AC93" s="25">
        <f t="shared" ref="AC93:AC107" si="111">SUM(AD93:AW93)</f>
        <v>28584000</v>
      </c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>
        <f>+'[6]JUNIO 2016'!$Z$449</f>
        <v>28584000</v>
      </c>
      <c r="AT93" s="25"/>
      <c r="AU93" s="25"/>
      <c r="AV93" s="25"/>
      <c r="AW93" s="25"/>
      <c r="AX93" s="27">
        <f t="shared" ref="AX93:AX128" si="112">1-AB93</f>
        <v>0.66371764705882352</v>
      </c>
      <c r="AY93" s="25">
        <f t="shared" ref="AY93:AY107" si="113">SUM(AZ93:BR93)</f>
        <v>56416000</v>
      </c>
      <c r="AZ93" s="25">
        <f t="shared" ref="AZ93:BN107" si="114">H93-AE93</f>
        <v>0</v>
      </c>
      <c r="BA93" s="25">
        <f t="shared" si="114"/>
        <v>0</v>
      </c>
      <c r="BB93" s="25">
        <f t="shared" si="114"/>
        <v>0</v>
      </c>
      <c r="BC93" s="25">
        <f t="shared" ref="BC93:BN99" si="115">+K93-AH93</f>
        <v>0</v>
      </c>
      <c r="BD93" s="25">
        <f t="shared" si="115"/>
        <v>0</v>
      </c>
      <c r="BE93" s="25">
        <f t="shared" si="115"/>
        <v>0</v>
      </c>
      <c r="BF93" s="25">
        <f t="shared" si="115"/>
        <v>0</v>
      </c>
      <c r="BG93" s="25">
        <f t="shared" si="115"/>
        <v>0</v>
      </c>
      <c r="BH93" s="25">
        <f t="shared" si="115"/>
        <v>0</v>
      </c>
      <c r="BI93" s="25">
        <f t="shared" si="115"/>
        <v>0</v>
      </c>
      <c r="BJ93" s="25">
        <f t="shared" si="115"/>
        <v>0</v>
      </c>
      <c r="BK93" s="25">
        <f t="shared" si="115"/>
        <v>0</v>
      </c>
      <c r="BL93" s="25">
        <f t="shared" si="115"/>
        <v>0</v>
      </c>
      <c r="BM93" s="25">
        <f t="shared" si="115"/>
        <v>0</v>
      </c>
      <c r="BN93" s="25">
        <f t="shared" si="115"/>
        <v>56416000</v>
      </c>
      <c r="BO93" s="25"/>
      <c r="BP93" s="25"/>
      <c r="BQ93" s="25">
        <f t="shared" ref="BQ93:BQ107" si="116">Y93-AV93</f>
        <v>0</v>
      </c>
      <c r="BR93" s="25">
        <f t="shared" ref="BR93:BR99" si="117">+Z93-AW93</f>
        <v>0</v>
      </c>
      <c r="BS93" s="27">
        <f t="shared" ref="BS93:BS128" si="118">+BT93/G93</f>
        <v>0.25894296470588235</v>
      </c>
      <c r="BT93" s="25">
        <f t="shared" ref="BT93:BT107" si="119">SUM(BU93:CN93)</f>
        <v>22010152</v>
      </c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>
        <f>+'[1]JULIO 2016'!$H$536</f>
        <v>22010152</v>
      </c>
      <c r="CK93" s="25"/>
      <c r="CL93" s="25"/>
      <c r="CM93" s="25"/>
      <c r="CN93" s="25"/>
      <c r="CO93" s="27">
        <f t="shared" ref="CO93:CO128" si="120">1-BS93</f>
        <v>0.74105703529411771</v>
      </c>
      <c r="CP93" s="25">
        <f t="shared" ref="CP93:CP107" si="121">SUM(CQ93:DI93)</f>
        <v>62989848</v>
      </c>
      <c r="CQ93" s="25">
        <f t="shared" ref="CQ93:CY107" si="122">H93-BV93</f>
        <v>0</v>
      </c>
      <c r="CR93" s="25">
        <f t="shared" si="122"/>
        <v>0</v>
      </c>
      <c r="CS93" s="25">
        <f t="shared" si="122"/>
        <v>0</v>
      </c>
      <c r="CT93" s="25">
        <f t="shared" si="122"/>
        <v>0</v>
      </c>
      <c r="CU93" s="25">
        <f t="shared" si="122"/>
        <v>0</v>
      </c>
      <c r="CV93" s="25">
        <f t="shared" si="122"/>
        <v>0</v>
      </c>
      <c r="CW93" s="25">
        <f t="shared" ref="CW93:CY98" si="123">+N93-CB93</f>
        <v>0</v>
      </c>
      <c r="CX93" s="25">
        <f t="shared" si="123"/>
        <v>0</v>
      </c>
      <c r="CY93" s="25">
        <f t="shared" si="123"/>
        <v>0</v>
      </c>
      <c r="CZ93" s="25">
        <f t="shared" ref="CZ93:DB107" si="124">Q93-CE93</f>
        <v>0</v>
      </c>
      <c r="DA93" s="25">
        <f t="shared" si="124"/>
        <v>0</v>
      </c>
      <c r="DB93" s="25">
        <f t="shared" si="124"/>
        <v>0</v>
      </c>
      <c r="DC93" s="25">
        <f t="shared" ref="DC93:DE99" si="125">+T93-CH93</f>
        <v>0</v>
      </c>
      <c r="DD93" s="25">
        <f t="shared" si="125"/>
        <v>0</v>
      </c>
      <c r="DE93" s="25">
        <f t="shared" si="125"/>
        <v>62989848</v>
      </c>
      <c r="DF93" s="25"/>
      <c r="DG93" s="25">
        <f t="shared" ref="DG93:DI99" si="126">+X93-CL93</f>
        <v>0</v>
      </c>
      <c r="DH93" s="25">
        <f t="shared" si="126"/>
        <v>0</v>
      </c>
      <c r="DI93" s="25">
        <f t="shared" si="126"/>
        <v>0</v>
      </c>
      <c r="DK93" s="31">
        <f t="shared" si="88"/>
        <v>85000000</v>
      </c>
      <c r="DL93" s="31">
        <f t="shared" si="89"/>
        <v>85000000</v>
      </c>
      <c r="DM93" s="31">
        <f t="shared" si="90"/>
        <v>85000000</v>
      </c>
    </row>
    <row r="94" spans="1:117" s="48" customFormat="1" ht="27.75" customHeight="1" x14ac:dyDescent="0.25">
      <c r="A94" s="242"/>
      <c r="B94" s="226"/>
      <c r="C94" s="73" t="s">
        <v>264</v>
      </c>
      <c r="D94" s="22" t="s">
        <v>265</v>
      </c>
      <c r="E94" s="23">
        <v>301</v>
      </c>
      <c r="F94" s="24" t="s">
        <v>263</v>
      </c>
      <c r="G94" s="25">
        <f t="shared" si="109"/>
        <v>55000000</v>
      </c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>
        <v>55000000</v>
      </c>
      <c r="W94" s="25"/>
      <c r="X94" s="25"/>
      <c r="Y94" s="25"/>
      <c r="Z94" s="25"/>
      <c r="AB94" s="27">
        <f t="shared" si="110"/>
        <v>1</v>
      </c>
      <c r="AC94" s="25">
        <f t="shared" si="111"/>
        <v>55000000</v>
      </c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>
        <f>+'[6]JUNIO 2016'!$Z$461</f>
        <v>55000000</v>
      </c>
      <c r="AT94" s="25"/>
      <c r="AU94" s="25"/>
      <c r="AV94" s="25"/>
      <c r="AW94" s="25"/>
      <c r="AX94" s="27">
        <f t="shared" si="112"/>
        <v>0</v>
      </c>
      <c r="AY94" s="25">
        <f t="shared" si="113"/>
        <v>0</v>
      </c>
      <c r="AZ94" s="25">
        <f t="shared" si="114"/>
        <v>0</v>
      </c>
      <c r="BA94" s="25">
        <f t="shared" si="114"/>
        <v>0</v>
      </c>
      <c r="BB94" s="25">
        <f t="shared" si="114"/>
        <v>0</v>
      </c>
      <c r="BC94" s="25">
        <f t="shared" si="115"/>
        <v>0</v>
      </c>
      <c r="BD94" s="25">
        <f t="shared" si="115"/>
        <v>0</v>
      </c>
      <c r="BE94" s="25">
        <f t="shared" si="115"/>
        <v>0</v>
      </c>
      <c r="BF94" s="25">
        <f t="shared" si="115"/>
        <v>0</v>
      </c>
      <c r="BG94" s="25">
        <f t="shared" si="115"/>
        <v>0</v>
      </c>
      <c r="BH94" s="25">
        <f t="shared" si="115"/>
        <v>0</v>
      </c>
      <c r="BI94" s="25">
        <f t="shared" si="115"/>
        <v>0</v>
      </c>
      <c r="BJ94" s="25">
        <f t="shared" si="115"/>
        <v>0</v>
      </c>
      <c r="BK94" s="25">
        <f t="shared" si="115"/>
        <v>0</v>
      </c>
      <c r="BL94" s="25">
        <f t="shared" si="115"/>
        <v>0</v>
      </c>
      <c r="BM94" s="25">
        <f t="shared" si="115"/>
        <v>0</v>
      </c>
      <c r="BN94" s="25">
        <f t="shared" si="115"/>
        <v>0</v>
      </c>
      <c r="BO94" s="25"/>
      <c r="BP94" s="25"/>
      <c r="BQ94" s="25">
        <f t="shared" si="116"/>
        <v>0</v>
      </c>
      <c r="BR94" s="25">
        <f t="shared" si="117"/>
        <v>0</v>
      </c>
      <c r="BS94" s="27">
        <f t="shared" si="118"/>
        <v>0.87157052727272732</v>
      </c>
      <c r="BT94" s="25">
        <f t="shared" si="119"/>
        <v>47936379</v>
      </c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>
        <f>+'[1]JULIO 2016'!$H$550</f>
        <v>47936379</v>
      </c>
      <c r="CK94" s="25"/>
      <c r="CL94" s="25"/>
      <c r="CM94" s="25"/>
      <c r="CN94" s="25"/>
      <c r="CO94" s="27">
        <f t="shared" si="120"/>
        <v>0.12842947272727268</v>
      </c>
      <c r="CP94" s="25">
        <f t="shared" si="121"/>
        <v>7063621</v>
      </c>
      <c r="CQ94" s="25">
        <f t="shared" si="122"/>
        <v>0</v>
      </c>
      <c r="CR94" s="25">
        <f t="shared" si="122"/>
        <v>0</v>
      </c>
      <c r="CS94" s="25">
        <f t="shared" si="122"/>
        <v>0</v>
      </c>
      <c r="CT94" s="25">
        <f t="shared" si="122"/>
        <v>0</v>
      </c>
      <c r="CU94" s="25">
        <f t="shared" si="122"/>
        <v>0</v>
      </c>
      <c r="CV94" s="25">
        <f t="shared" si="122"/>
        <v>0</v>
      </c>
      <c r="CW94" s="25">
        <f t="shared" si="123"/>
        <v>0</v>
      </c>
      <c r="CX94" s="25">
        <f t="shared" si="123"/>
        <v>0</v>
      </c>
      <c r="CY94" s="25">
        <f t="shared" si="123"/>
        <v>0</v>
      </c>
      <c r="CZ94" s="25">
        <f t="shared" si="124"/>
        <v>0</v>
      </c>
      <c r="DA94" s="25">
        <f t="shared" si="124"/>
        <v>0</v>
      </c>
      <c r="DB94" s="25">
        <f t="shared" si="124"/>
        <v>0</v>
      </c>
      <c r="DC94" s="25">
        <f t="shared" si="125"/>
        <v>0</v>
      </c>
      <c r="DD94" s="25">
        <f t="shared" si="125"/>
        <v>0</v>
      </c>
      <c r="DE94" s="25">
        <f t="shared" si="125"/>
        <v>7063621</v>
      </c>
      <c r="DF94" s="25"/>
      <c r="DG94" s="25">
        <f t="shared" si="126"/>
        <v>0</v>
      </c>
      <c r="DH94" s="25">
        <f t="shared" si="126"/>
        <v>0</v>
      </c>
      <c r="DI94" s="25">
        <f t="shared" si="126"/>
        <v>0</v>
      </c>
      <c r="DK94" s="31">
        <f t="shared" si="88"/>
        <v>55000000</v>
      </c>
      <c r="DL94" s="31">
        <f t="shared" si="89"/>
        <v>55000000</v>
      </c>
      <c r="DM94" s="31">
        <f t="shared" si="90"/>
        <v>55000000</v>
      </c>
    </row>
    <row r="95" spans="1:117" s="48" customFormat="1" ht="21.75" customHeight="1" x14ac:dyDescent="0.25">
      <c r="A95" s="242"/>
      <c r="B95" s="226"/>
      <c r="C95" s="73" t="s">
        <v>266</v>
      </c>
      <c r="D95" s="22" t="s">
        <v>267</v>
      </c>
      <c r="E95" s="23">
        <v>301</v>
      </c>
      <c r="F95" s="24" t="s">
        <v>263</v>
      </c>
      <c r="G95" s="25">
        <f t="shared" si="109"/>
        <v>30000000</v>
      </c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>
        <v>30000000</v>
      </c>
      <c r="W95" s="25"/>
      <c r="X95" s="25"/>
      <c r="Y95" s="25"/>
      <c r="Z95" s="25"/>
      <c r="AB95" s="27">
        <f t="shared" si="110"/>
        <v>0.84714120000000004</v>
      </c>
      <c r="AC95" s="25">
        <f t="shared" si="111"/>
        <v>25414236</v>
      </c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>
        <f>+'[1]JULIO 2016'!$Z$567</f>
        <v>25414236</v>
      </c>
      <c r="AT95" s="25"/>
      <c r="AU95" s="25"/>
      <c r="AV95" s="25"/>
      <c r="AW95" s="25"/>
      <c r="AX95" s="27">
        <f t="shared" si="112"/>
        <v>0.15285879999999996</v>
      </c>
      <c r="AY95" s="25">
        <f t="shared" si="113"/>
        <v>4585764</v>
      </c>
      <c r="AZ95" s="25">
        <f t="shared" si="114"/>
        <v>0</v>
      </c>
      <c r="BA95" s="25">
        <f t="shared" si="114"/>
        <v>0</v>
      </c>
      <c r="BB95" s="25">
        <f t="shared" si="114"/>
        <v>0</v>
      </c>
      <c r="BC95" s="25">
        <f t="shared" si="115"/>
        <v>0</v>
      </c>
      <c r="BD95" s="25">
        <f t="shared" si="115"/>
        <v>0</v>
      </c>
      <c r="BE95" s="25">
        <f t="shared" si="115"/>
        <v>0</v>
      </c>
      <c r="BF95" s="25">
        <f t="shared" si="115"/>
        <v>0</v>
      </c>
      <c r="BG95" s="25">
        <f t="shared" si="115"/>
        <v>0</v>
      </c>
      <c r="BH95" s="25">
        <f t="shared" si="115"/>
        <v>0</v>
      </c>
      <c r="BI95" s="25">
        <f t="shared" si="115"/>
        <v>0</v>
      </c>
      <c r="BJ95" s="25">
        <f t="shared" si="115"/>
        <v>0</v>
      </c>
      <c r="BK95" s="25">
        <f t="shared" si="115"/>
        <v>0</v>
      </c>
      <c r="BL95" s="25">
        <f t="shared" si="115"/>
        <v>0</v>
      </c>
      <c r="BM95" s="25">
        <f t="shared" si="115"/>
        <v>0</v>
      </c>
      <c r="BN95" s="25">
        <f t="shared" si="115"/>
        <v>4585764</v>
      </c>
      <c r="BO95" s="25"/>
      <c r="BP95" s="25"/>
      <c r="BQ95" s="25">
        <f t="shared" si="116"/>
        <v>0</v>
      </c>
      <c r="BR95" s="25">
        <f t="shared" si="117"/>
        <v>0</v>
      </c>
      <c r="BS95" s="27">
        <f t="shared" si="118"/>
        <v>0.64351369999999997</v>
      </c>
      <c r="BT95" s="25">
        <f t="shared" si="119"/>
        <v>19305411</v>
      </c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>
        <f>+'[7]MAYO 2016'!$H$396</f>
        <v>19305411</v>
      </c>
      <c r="CK95" s="25"/>
      <c r="CL95" s="25"/>
      <c r="CM95" s="25"/>
      <c r="CN95" s="25"/>
      <c r="CO95" s="27">
        <f t="shared" si="120"/>
        <v>0.35648630000000003</v>
      </c>
      <c r="CP95" s="25">
        <f t="shared" si="121"/>
        <v>10694589</v>
      </c>
      <c r="CQ95" s="25">
        <f t="shared" si="122"/>
        <v>0</v>
      </c>
      <c r="CR95" s="25">
        <f t="shared" si="122"/>
        <v>0</v>
      </c>
      <c r="CS95" s="25">
        <f t="shared" si="122"/>
        <v>0</v>
      </c>
      <c r="CT95" s="25">
        <f t="shared" si="122"/>
        <v>0</v>
      </c>
      <c r="CU95" s="25">
        <f t="shared" si="122"/>
        <v>0</v>
      </c>
      <c r="CV95" s="25">
        <f t="shared" si="122"/>
        <v>0</v>
      </c>
      <c r="CW95" s="25">
        <f t="shared" si="123"/>
        <v>0</v>
      </c>
      <c r="CX95" s="25">
        <f t="shared" si="123"/>
        <v>0</v>
      </c>
      <c r="CY95" s="25">
        <f t="shared" si="123"/>
        <v>0</v>
      </c>
      <c r="CZ95" s="25">
        <f t="shared" si="124"/>
        <v>0</v>
      </c>
      <c r="DA95" s="25">
        <f t="shared" si="124"/>
        <v>0</v>
      </c>
      <c r="DB95" s="25">
        <f t="shared" si="124"/>
        <v>0</v>
      </c>
      <c r="DC95" s="25">
        <f t="shared" si="125"/>
        <v>0</v>
      </c>
      <c r="DD95" s="25">
        <f t="shared" si="125"/>
        <v>0</v>
      </c>
      <c r="DE95" s="25">
        <f t="shared" si="125"/>
        <v>10694589</v>
      </c>
      <c r="DF95" s="25"/>
      <c r="DG95" s="25">
        <f t="shared" si="126"/>
        <v>0</v>
      </c>
      <c r="DH95" s="25">
        <f t="shared" si="126"/>
        <v>0</v>
      </c>
      <c r="DI95" s="25">
        <f t="shared" si="126"/>
        <v>0</v>
      </c>
      <c r="DK95" s="31">
        <f t="shared" si="88"/>
        <v>30000000</v>
      </c>
      <c r="DL95" s="31">
        <f t="shared" si="89"/>
        <v>30000000</v>
      </c>
      <c r="DM95" s="31">
        <f t="shared" si="90"/>
        <v>30000000</v>
      </c>
    </row>
    <row r="96" spans="1:117" ht="35.25" customHeight="1" x14ac:dyDescent="0.25">
      <c r="A96" s="242"/>
      <c r="B96" s="226"/>
      <c r="C96" s="73" t="s">
        <v>268</v>
      </c>
      <c r="D96" s="22" t="s">
        <v>269</v>
      </c>
      <c r="E96" s="23">
        <v>301</v>
      </c>
      <c r="F96" s="24" t="s">
        <v>270</v>
      </c>
      <c r="G96" s="25">
        <f t="shared" si="109"/>
        <v>51000000</v>
      </c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>
        <v>25000000</v>
      </c>
      <c r="W96" s="25"/>
      <c r="X96" s="25"/>
      <c r="Y96" s="25"/>
      <c r="Z96" s="25">
        <f>25000000+1000000</f>
        <v>26000000</v>
      </c>
      <c r="AB96" s="27">
        <f t="shared" si="110"/>
        <v>0.28146788235294118</v>
      </c>
      <c r="AC96" s="25">
        <f>SUM(AD96:AW96)</f>
        <v>14354862</v>
      </c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>
        <f>+'[6]JUNIO 2016'!$Z$484</f>
        <v>2000000</v>
      </c>
      <c r="AT96" s="25"/>
      <c r="AU96" s="25"/>
      <c r="AV96" s="25"/>
      <c r="AW96" s="25">
        <f>+'[6]JUNIO 2016'!$AG$484</f>
        <v>12354862</v>
      </c>
      <c r="AX96" s="27">
        <f t="shared" si="112"/>
        <v>0.71853211764705882</v>
      </c>
      <c r="AY96" s="25">
        <f t="shared" si="113"/>
        <v>36645138</v>
      </c>
      <c r="AZ96" s="25">
        <f t="shared" si="114"/>
        <v>0</v>
      </c>
      <c r="BA96" s="25">
        <f t="shared" si="114"/>
        <v>0</v>
      </c>
      <c r="BB96" s="25">
        <f t="shared" si="114"/>
        <v>0</v>
      </c>
      <c r="BC96" s="25">
        <f t="shared" si="115"/>
        <v>0</v>
      </c>
      <c r="BD96" s="25">
        <f t="shared" si="115"/>
        <v>0</v>
      </c>
      <c r="BE96" s="25">
        <f t="shared" si="115"/>
        <v>0</v>
      </c>
      <c r="BF96" s="25">
        <f t="shared" si="115"/>
        <v>0</v>
      </c>
      <c r="BG96" s="25">
        <f t="shared" si="115"/>
        <v>0</v>
      </c>
      <c r="BH96" s="25">
        <f t="shared" si="115"/>
        <v>0</v>
      </c>
      <c r="BI96" s="25">
        <f t="shared" si="115"/>
        <v>0</v>
      </c>
      <c r="BJ96" s="25">
        <f t="shared" si="115"/>
        <v>0</v>
      </c>
      <c r="BK96" s="25">
        <f t="shared" si="115"/>
        <v>0</v>
      </c>
      <c r="BL96" s="25">
        <f t="shared" si="115"/>
        <v>0</v>
      </c>
      <c r="BM96" s="25">
        <f t="shared" si="115"/>
        <v>0</v>
      </c>
      <c r="BN96" s="25">
        <f t="shared" si="115"/>
        <v>23000000</v>
      </c>
      <c r="BO96" s="25"/>
      <c r="BP96" s="25"/>
      <c r="BQ96" s="25">
        <f t="shared" si="116"/>
        <v>0</v>
      </c>
      <c r="BR96" s="25">
        <f t="shared" si="117"/>
        <v>13645138</v>
      </c>
      <c r="BS96" s="27">
        <f t="shared" si="118"/>
        <v>0.27605611764705884</v>
      </c>
      <c r="BT96" s="25">
        <f t="shared" si="119"/>
        <v>14078862</v>
      </c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>
        <v>2000000</v>
      </c>
      <c r="CK96" s="25"/>
      <c r="CL96" s="25"/>
      <c r="CM96" s="25"/>
      <c r="CN96" s="25">
        <f>+'[1]JULIO 2016'!$H$575-CJ96</f>
        <v>12078862</v>
      </c>
      <c r="CO96" s="27">
        <f t="shared" si="120"/>
        <v>0.72394388235294116</v>
      </c>
      <c r="CP96" s="25">
        <f t="shared" si="121"/>
        <v>36921138</v>
      </c>
      <c r="CQ96" s="25">
        <f t="shared" si="122"/>
        <v>0</v>
      </c>
      <c r="CR96" s="25">
        <f t="shared" si="122"/>
        <v>0</v>
      </c>
      <c r="CS96" s="25">
        <f t="shared" si="122"/>
        <v>0</v>
      </c>
      <c r="CT96" s="25">
        <f t="shared" si="122"/>
        <v>0</v>
      </c>
      <c r="CU96" s="25">
        <f t="shared" si="122"/>
        <v>0</v>
      </c>
      <c r="CV96" s="25">
        <f t="shared" si="122"/>
        <v>0</v>
      </c>
      <c r="CW96" s="25">
        <f t="shared" si="123"/>
        <v>0</v>
      </c>
      <c r="CX96" s="25">
        <f t="shared" si="123"/>
        <v>0</v>
      </c>
      <c r="CY96" s="25">
        <f t="shared" si="123"/>
        <v>0</v>
      </c>
      <c r="CZ96" s="25">
        <f t="shared" si="124"/>
        <v>0</v>
      </c>
      <c r="DA96" s="25">
        <f t="shared" si="124"/>
        <v>0</v>
      </c>
      <c r="DB96" s="25">
        <f t="shared" si="124"/>
        <v>0</v>
      </c>
      <c r="DC96" s="25">
        <f t="shared" si="125"/>
        <v>0</v>
      </c>
      <c r="DD96" s="25">
        <f t="shared" si="125"/>
        <v>0</v>
      </c>
      <c r="DE96" s="25">
        <f t="shared" si="125"/>
        <v>23000000</v>
      </c>
      <c r="DF96" s="25"/>
      <c r="DG96" s="25">
        <f t="shared" si="126"/>
        <v>0</v>
      </c>
      <c r="DH96" s="25">
        <f t="shared" si="126"/>
        <v>0</v>
      </c>
      <c r="DI96" s="25">
        <f t="shared" si="126"/>
        <v>13921138</v>
      </c>
      <c r="DK96" s="31">
        <f t="shared" si="88"/>
        <v>51000000</v>
      </c>
      <c r="DL96" s="31">
        <f t="shared" si="89"/>
        <v>51000000</v>
      </c>
      <c r="DM96" s="31">
        <f t="shared" si="90"/>
        <v>51000000</v>
      </c>
    </row>
    <row r="97" spans="1:117" ht="33" customHeight="1" x14ac:dyDescent="0.25">
      <c r="A97" s="242"/>
      <c r="B97" s="226"/>
      <c r="C97" s="73" t="s">
        <v>271</v>
      </c>
      <c r="D97" s="22" t="s">
        <v>272</v>
      </c>
      <c r="E97" s="23">
        <v>301</v>
      </c>
      <c r="F97" s="24" t="s">
        <v>263</v>
      </c>
      <c r="G97" s="25">
        <f t="shared" si="109"/>
        <v>34000000</v>
      </c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>
        <v>34000000</v>
      </c>
      <c r="W97" s="25"/>
      <c r="X97" s="25"/>
      <c r="Y97" s="25"/>
      <c r="Z97" s="25"/>
      <c r="AB97" s="27">
        <f t="shared" si="110"/>
        <v>0.99863861764705886</v>
      </c>
      <c r="AC97" s="25">
        <f t="shared" si="111"/>
        <v>33953713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>
        <f>+'[3]ABRIL 2016'!$Z$347</f>
        <v>33953713</v>
      </c>
      <c r="AT97" s="25"/>
      <c r="AU97" s="25"/>
      <c r="AV97" s="25"/>
      <c r="AW97" s="25"/>
      <c r="AX97" s="27">
        <f t="shared" si="112"/>
        <v>1.3613823529411428E-3</v>
      </c>
      <c r="AY97" s="25">
        <f t="shared" si="113"/>
        <v>46287</v>
      </c>
      <c r="AZ97" s="25">
        <f t="shared" si="114"/>
        <v>0</v>
      </c>
      <c r="BA97" s="25">
        <f t="shared" si="114"/>
        <v>0</v>
      </c>
      <c r="BB97" s="25">
        <f t="shared" si="114"/>
        <v>0</v>
      </c>
      <c r="BC97" s="25">
        <f t="shared" si="115"/>
        <v>0</v>
      </c>
      <c r="BD97" s="25">
        <f t="shared" si="115"/>
        <v>0</v>
      </c>
      <c r="BE97" s="25">
        <f t="shared" si="115"/>
        <v>0</v>
      </c>
      <c r="BF97" s="25">
        <f t="shared" si="115"/>
        <v>0</v>
      </c>
      <c r="BG97" s="25">
        <f t="shared" si="115"/>
        <v>0</v>
      </c>
      <c r="BH97" s="25">
        <f t="shared" si="115"/>
        <v>0</v>
      </c>
      <c r="BI97" s="25">
        <f t="shared" si="115"/>
        <v>0</v>
      </c>
      <c r="BJ97" s="25">
        <f t="shared" si="115"/>
        <v>0</v>
      </c>
      <c r="BK97" s="25">
        <f t="shared" si="115"/>
        <v>0</v>
      </c>
      <c r="BL97" s="25">
        <f t="shared" si="115"/>
        <v>0</v>
      </c>
      <c r="BM97" s="25">
        <f t="shared" si="115"/>
        <v>0</v>
      </c>
      <c r="BN97" s="25">
        <f t="shared" si="115"/>
        <v>46287</v>
      </c>
      <c r="BO97" s="25"/>
      <c r="BP97" s="25"/>
      <c r="BQ97" s="25">
        <f t="shared" si="116"/>
        <v>0</v>
      </c>
      <c r="BR97" s="25">
        <f t="shared" si="117"/>
        <v>0</v>
      </c>
      <c r="BS97" s="27">
        <f t="shared" si="118"/>
        <v>0.99650888235294122</v>
      </c>
      <c r="BT97" s="25">
        <f t="shared" si="119"/>
        <v>33881302</v>
      </c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>
        <f>+'[7]MAYO 2016'!$H$416</f>
        <v>33881302</v>
      </c>
      <c r="CK97" s="25"/>
      <c r="CL97" s="25"/>
      <c r="CM97" s="25"/>
      <c r="CN97" s="25"/>
      <c r="CO97" s="27">
        <f t="shared" si="120"/>
        <v>3.4911176470587835E-3</v>
      </c>
      <c r="CP97" s="25">
        <f t="shared" si="121"/>
        <v>118698</v>
      </c>
      <c r="CQ97" s="25">
        <f t="shared" si="122"/>
        <v>0</v>
      </c>
      <c r="CR97" s="25">
        <f t="shared" si="122"/>
        <v>0</v>
      </c>
      <c r="CS97" s="25">
        <f t="shared" si="122"/>
        <v>0</v>
      </c>
      <c r="CT97" s="25">
        <f t="shared" si="122"/>
        <v>0</v>
      </c>
      <c r="CU97" s="25">
        <f t="shared" si="122"/>
        <v>0</v>
      </c>
      <c r="CV97" s="25">
        <f t="shared" si="122"/>
        <v>0</v>
      </c>
      <c r="CW97" s="25">
        <f t="shared" si="123"/>
        <v>0</v>
      </c>
      <c r="CX97" s="25">
        <f t="shared" si="123"/>
        <v>0</v>
      </c>
      <c r="CY97" s="25">
        <f t="shared" si="123"/>
        <v>0</v>
      </c>
      <c r="CZ97" s="25">
        <f t="shared" si="124"/>
        <v>0</v>
      </c>
      <c r="DA97" s="25">
        <f t="shared" si="124"/>
        <v>0</v>
      </c>
      <c r="DB97" s="25">
        <f t="shared" si="124"/>
        <v>0</v>
      </c>
      <c r="DC97" s="25">
        <f t="shared" si="125"/>
        <v>0</v>
      </c>
      <c r="DD97" s="25">
        <f t="shared" si="125"/>
        <v>0</v>
      </c>
      <c r="DE97" s="25">
        <f t="shared" si="125"/>
        <v>118698</v>
      </c>
      <c r="DF97" s="25"/>
      <c r="DG97" s="25">
        <f t="shared" si="126"/>
        <v>0</v>
      </c>
      <c r="DH97" s="25">
        <f t="shared" si="126"/>
        <v>0</v>
      </c>
      <c r="DI97" s="25">
        <f t="shared" si="126"/>
        <v>0</v>
      </c>
      <c r="DK97" s="31">
        <f t="shared" si="88"/>
        <v>34000000</v>
      </c>
      <c r="DL97" s="31">
        <f t="shared" si="89"/>
        <v>34000000</v>
      </c>
      <c r="DM97" s="31">
        <f t="shared" si="90"/>
        <v>34000000</v>
      </c>
    </row>
    <row r="98" spans="1:117" ht="27.75" customHeight="1" x14ac:dyDescent="0.25">
      <c r="A98" s="242"/>
      <c r="B98" s="226"/>
      <c r="C98" s="73" t="s">
        <v>273</v>
      </c>
      <c r="D98" s="22" t="s">
        <v>274</v>
      </c>
      <c r="E98" s="23">
        <v>301</v>
      </c>
      <c r="F98" s="24" t="s">
        <v>186</v>
      </c>
      <c r="G98" s="25">
        <f t="shared" si="109"/>
        <v>60000000</v>
      </c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>
        <v>60000000</v>
      </c>
      <c r="W98" s="25"/>
      <c r="X98" s="25"/>
      <c r="Y98" s="25"/>
      <c r="Z98" s="25"/>
      <c r="AB98" s="27">
        <f t="shared" si="110"/>
        <v>1</v>
      </c>
      <c r="AC98" s="25">
        <f t="shared" si="111"/>
        <v>60000000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>
        <f>+'[4]ENERO 2016'!$Z$180</f>
        <v>60000000</v>
      </c>
      <c r="AT98" s="25"/>
      <c r="AU98" s="25"/>
      <c r="AV98" s="25"/>
      <c r="AW98" s="25"/>
      <c r="AX98" s="27">
        <f t="shared" si="112"/>
        <v>0</v>
      </c>
      <c r="AY98" s="25">
        <f t="shared" si="113"/>
        <v>0</v>
      </c>
      <c r="AZ98" s="25">
        <f t="shared" si="114"/>
        <v>0</v>
      </c>
      <c r="BA98" s="25">
        <f t="shared" si="114"/>
        <v>0</v>
      </c>
      <c r="BB98" s="25">
        <f t="shared" si="114"/>
        <v>0</v>
      </c>
      <c r="BC98" s="25">
        <f t="shared" si="115"/>
        <v>0</v>
      </c>
      <c r="BD98" s="25">
        <f t="shared" si="115"/>
        <v>0</v>
      </c>
      <c r="BE98" s="25">
        <f t="shared" si="115"/>
        <v>0</v>
      </c>
      <c r="BF98" s="25">
        <f t="shared" si="115"/>
        <v>0</v>
      </c>
      <c r="BG98" s="25">
        <f t="shared" si="115"/>
        <v>0</v>
      </c>
      <c r="BH98" s="25">
        <f t="shared" si="115"/>
        <v>0</v>
      </c>
      <c r="BI98" s="25">
        <f t="shared" si="115"/>
        <v>0</v>
      </c>
      <c r="BJ98" s="25">
        <f t="shared" si="115"/>
        <v>0</v>
      </c>
      <c r="BK98" s="25">
        <f t="shared" si="115"/>
        <v>0</v>
      </c>
      <c r="BL98" s="25">
        <f t="shared" si="115"/>
        <v>0</v>
      </c>
      <c r="BM98" s="25">
        <f t="shared" si="115"/>
        <v>0</v>
      </c>
      <c r="BN98" s="25">
        <f t="shared" si="115"/>
        <v>0</v>
      </c>
      <c r="BO98" s="25"/>
      <c r="BP98" s="25"/>
      <c r="BQ98" s="25">
        <f t="shared" si="116"/>
        <v>0</v>
      </c>
      <c r="BR98" s="25">
        <f t="shared" si="117"/>
        <v>0</v>
      </c>
      <c r="BS98" s="27">
        <f t="shared" si="118"/>
        <v>0.83254110000000003</v>
      </c>
      <c r="BT98" s="25">
        <f t="shared" si="119"/>
        <v>49952466</v>
      </c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>
        <f>+'[6]JUNIO 2016'!$H$511</f>
        <v>49952466</v>
      </c>
      <c r="CK98" s="25"/>
      <c r="CL98" s="25"/>
      <c r="CM98" s="25"/>
      <c r="CN98" s="25"/>
      <c r="CO98" s="27">
        <f t="shared" si="120"/>
        <v>0.16745889999999997</v>
      </c>
      <c r="CP98" s="25">
        <f t="shared" si="121"/>
        <v>10047534</v>
      </c>
      <c r="CQ98" s="25">
        <f t="shared" si="122"/>
        <v>0</v>
      </c>
      <c r="CR98" s="25">
        <f t="shared" si="122"/>
        <v>0</v>
      </c>
      <c r="CS98" s="25">
        <f t="shared" si="122"/>
        <v>0</v>
      </c>
      <c r="CT98" s="25">
        <f t="shared" si="122"/>
        <v>0</v>
      </c>
      <c r="CU98" s="25">
        <f t="shared" si="122"/>
        <v>0</v>
      </c>
      <c r="CV98" s="25">
        <f t="shared" si="122"/>
        <v>0</v>
      </c>
      <c r="CW98" s="25">
        <f t="shared" si="123"/>
        <v>0</v>
      </c>
      <c r="CX98" s="25">
        <f t="shared" si="123"/>
        <v>0</v>
      </c>
      <c r="CY98" s="25">
        <f t="shared" si="123"/>
        <v>0</v>
      </c>
      <c r="CZ98" s="25">
        <f t="shared" si="124"/>
        <v>0</v>
      </c>
      <c r="DA98" s="25">
        <f t="shared" si="124"/>
        <v>0</v>
      </c>
      <c r="DB98" s="25">
        <f t="shared" si="124"/>
        <v>0</v>
      </c>
      <c r="DC98" s="25">
        <f t="shared" si="125"/>
        <v>0</v>
      </c>
      <c r="DD98" s="25">
        <f t="shared" si="125"/>
        <v>0</v>
      </c>
      <c r="DE98" s="25">
        <f t="shared" si="125"/>
        <v>10047534</v>
      </c>
      <c r="DF98" s="25"/>
      <c r="DG98" s="25">
        <f t="shared" si="126"/>
        <v>0</v>
      </c>
      <c r="DH98" s="25">
        <f t="shared" si="126"/>
        <v>0</v>
      </c>
      <c r="DI98" s="25">
        <f t="shared" si="126"/>
        <v>0</v>
      </c>
      <c r="DK98" s="31">
        <f t="shared" si="88"/>
        <v>60000000</v>
      </c>
      <c r="DL98" s="31">
        <f t="shared" si="89"/>
        <v>60000000</v>
      </c>
      <c r="DM98" s="31">
        <f t="shared" si="90"/>
        <v>60000000</v>
      </c>
    </row>
    <row r="99" spans="1:117" ht="21" customHeight="1" x14ac:dyDescent="0.25">
      <c r="A99" s="242"/>
      <c r="B99" s="226"/>
      <c r="C99" s="73" t="s">
        <v>275</v>
      </c>
      <c r="D99" s="22" t="s">
        <v>276</v>
      </c>
      <c r="E99" s="23">
        <v>301</v>
      </c>
      <c r="F99" s="24" t="s">
        <v>277</v>
      </c>
      <c r="G99" s="25">
        <f t="shared" si="109"/>
        <v>20000000</v>
      </c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20000000</v>
      </c>
      <c r="W99" s="25"/>
      <c r="X99" s="25"/>
      <c r="Y99" s="25"/>
      <c r="Z99" s="25"/>
      <c r="AB99" s="27">
        <f t="shared" si="110"/>
        <v>0</v>
      </c>
      <c r="AC99" s="25">
        <f t="shared" si="111"/>
        <v>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7">
        <f t="shared" si="112"/>
        <v>1</v>
      </c>
      <c r="AY99" s="25">
        <f t="shared" si="113"/>
        <v>20000000</v>
      </c>
      <c r="AZ99" s="25">
        <f t="shared" si="114"/>
        <v>0</v>
      </c>
      <c r="BA99" s="25">
        <f t="shared" si="114"/>
        <v>0</v>
      </c>
      <c r="BB99" s="25">
        <f t="shared" si="114"/>
        <v>0</v>
      </c>
      <c r="BC99" s="25">
        <f t="shared" si="115"/>
        <v>0</v>
      </c>
      <c r="BD99" s="25">
        <f t="shared" si="115"/>
        <v>0</v>
      </c>
      <c r="BE99" s="25">
        <f t="shared" si="115"/>
        <v>0</v>
      </c>
      <c r="BF99" s="25">
        <f t="shared" si="115"/>
        <v>0</v>
      </c>
      <c r="BG99" s="25">
        <f t="shared" si="115"/>
        <v>0</v>
      </c>
      <c r="BH99" s="25">
        <f t="shared" si="115"/>
        <v>0</v>
      </c>
      <c r="BI99" s="25">
        <f t="shared" si="115"/>
        <v>0</v>
      </c>
      <c r="BJ99" s="25">
        <f t="shared" si="115"/>
        <v>0</v>
      </c>
      <c r="BK99" s="25">
        <f t="shared" si="115"/>
        <v>0</v>
      </c>
      <c r="BL99" s="25">
        <f t="shared" si="115"/>
        <v>0</v>
      </c>
      <c r="BM99" s="25">
        <f t="shared" si="115"/>
        <v>0</v>
      </c>
      <c r="BN99" s="25">
        <f t="shared" si="115"/>
        <v>20000000</v>
      </c>
      <c r="BO99" s="25"/>
      <c r="BP99" s="25"/>
      <c r="BQ99" s="25">
        <f t="shared" si="116"/>
        <v>0</v>
      </c>
      <c r="BR99" s="25">
        <f t="shared" si="117"/>
        <v>0</v>
      </c>
      <c r="BS99" s="27">
        <f t="shared" si="118"/>
        <v>0</v>
      </c>
      <c r="BT99" s="25">
        <f t="shared" si="119"/>
        <v>0</v>
      </c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7">
        <f t="shared" si="120"/>
        <v>1</v>
      </c>
      <c r="CP99" s="25">
        <f t="shared" si="121"/>
        <v>20000000</v>
      </c>
      <c r="CQ99" s="25">
        <f t="shared" si="122"/>
        <v>0</v>
      </c>
      <c r="CR99" s="25">
        <f t="shared" si="122"/>
        <v>0</v>
      </c>
      <c r="CS99" s="25">
        <f t="shared" si="122"/>
        <v>0</v>
      </c>
      <c r="CT99" s="25">
        <f t="shared" si="122"/>
        <v>0</v>
      </c>
      <c r="CU99" s="25">
        <f t="shared" si="122"/>
        <v>0</v>
      </c>
      <c r="CV99" s="25">
        <f t="shared" si="122"/>
        <v>0</v>
      </c>
      <c r="CW99" s="25">
        <f t="shared" si="122"/>
        <v>0</v>
      </c>
      <c r="CX99" s="25">
        <f t="shared" si="122"/>
        <v>0</v>
      </c>
      <c r="CY99" s="25">
        <f t="shared" si="122"/>
        <v>0</v>
      </c>
      <c r="CZ99" s="25">
        <f t="shared" si="124"/>
        <v>0</v>
      </c>
      <c r="DA99" s="25">
        <f t="shared" si="124"/>
        <v>0</v>
      </c>
      <c r="DB99" s="25">
        <f t="shared" si="124"/>
        <v>0</v>
      </c>
      <c r="DC99" s="25">
        <f t="shared" si="125"/>
        <v>0</v>
      </c>
      <c r="DD99" s="25">
        <f t="shared" si="125"/>
        <v>0</v>
      </c>
      <c r="DE99" s="25">
        <f t="shared" si="125"/>
        <v>20000000</v>
      </c>
      <c r="DF99" s="25"/>
      <c r="DG99" s="25">
        <f t="shared" si="126"/>
        <v>0</v>
      </c>
      <c r="DH99" s="25">
        <f t="shared" si="126"/>
        <v>0</v>
      </c>
      <c r="DI99" s="25">
        <f t="shared" si="126"/>
        <v>0</v>
      </c>
      <c r="DK99" s="31">
        <f t="shared" si="88"/>
        <v>20000000</v>
      </c>
      <c r="DL99" s="31">
        <f t="shared" si="89"/>
        <v>20000000</v>
      </c>
      <c r="DM99" s="31">
        <f t="shared" si="90"/>
        <v>20000000</v>
      </c>
    </row>
    <row r="100" spans="1:117" ht="32.25" customHeight="1" x14ac:dyDescent="0.25">
      <c r="A100" s="242"/>
      <c r="B100" s="227"/>
      <c r="C100" s="73" t="s">
        <v>278</v>
      </c>
      <c r="D100" s="22" t="s">
        <v>279</v>
      </c>
      <c r="E100" s="23">
        <v>301</v>
      </c>
      <c r="F100" s="24" t="s">
        <v>263</v>
      </c>
      <c r="G100" s="25">
        <f t="shared" si="109"/>
        <v>26000000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>
        <v>26000000</v>
      </c>
      <c r="W100" s="25"/>
      <c r="X100" s="25"/>
      <c r="Y100" s="25"/>
      <c r="Z100" s="25"/>
      <c r="AB100" s="27">
        <f t="shared" si="110"/>
        <v>1</v>
      </c>
      <c r="AC100" s="25">
        <f t="shared" si="111"/>
        <v>26000000</v>
      </c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>
        <f>+'[4]ENERO 2016'!$Z$190</f>
        <v>26000000</v>
      </c>
      <c r="AT100" s="25"/>
      <c r="AU100" s="25"/>
      <c r="AV100" s="25"/>
      <c r="AW100" s="25"/>
      <c r="AX100" s="27">
        <f t="shared" si="112"/>
        <v>0</v>
      </c>
      <c r="AY100" s="25">
        <f t="shared" si="113"/>
        <v>0</v>
      </c>
      <c r="AZ100" s="25">
        <f t="shared" si="114"/>
        <v>0</v>
      </c>
      <c r="BA100" s="25">
        <f t="shared" si="114"/>
        <v>0</v>
      </c>
      <c r="BB100" s="25">
        <f t="shared" si="114"/>
        <v>0</v>
      </c>
      <c r="BC100" s="25">
        <f t="shared" si="114"/>
        <v>0</v>
      </c>
      <c r="BD100" s="25">
        <f t="shared" si="114"/>
        <v>0</v>
      </c>
      <c r="BE100" s="25">
        <f t="shared" si="114"/>
        <v>0</v>
      </c>
      <c r="BF100" s="25">
        <f t="shared" si="114"/>
        <v>0</v>
      </c>
      <c r="BG100" s="25">
        <f t="shared" si="114"/>
        <v>0</v>
      </c>
      <c r="BH100" s="25">
        <f t="shared" si="114"/>
        <v>0</v>
      </c>
      <c r="BI100" s="25">
        <f t="shared" si="114"/>
        <v>0</v>
      </c>
      <c r="BJ100" s="25">
        <f t="shared" si="114"/>
        <v>0</v>
      </c>
      <c r="BK100" s="25">
        <f t="shared" si="114"/>
        <v>0</v>
      </c>
      <c r="BL100" s="25">
        <f t="shared" si="114"/>
        <v>0</v>
      </c>
      <c r="BM100" s="25">
        <f t="shared" si="114"/>
        <v>0</v>
      </c>
      <c r="BN100" s="25">
        <f t="shared" si="114"/>
        <v>0</v>
      </c>
      <c r="BO100" s="25"/>
      <c r="BP100" s="25">
        <f>X100-AU100</f>
        <v>0</v>
      </c>
      <c r="BQ100" s="25">
        <f t="shared" si="116"/>
        <v>0</v>
      </c>
      <c r="BR100" s="25">
        <f>Z100-AW100</f>
        <v>0</v>
      </c>
      <c r="BS100" s="27">
        <f t="shared" si="118"/>
        <v>0.42299038461538463</v>
      </c>
      <c r="BT100" s="25">
        <f t="shared" si="119"/>
        <v>10997750</v>
      </c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>
        <f>+'[6]JUNIO 2016'!$H$539</f>
        <v>10997750</v>
      </c>
      <c r="CK100" s="25"/>
      <c r="CL100" s="25"/>
      <c r="CM100" s="25"/>
      <c r="CN100" s="25"/>
      <c r="CO100" s="27">
        <f t="shared" si="120"/>
        <v>0.57700961538461537</v>
      </c>
      <c r="CP100" s="25">
        <f t="shared" si="121"/>
        <v>15002250</v>
      </c>
      <c r="CQ100" s="25">
        <f t="shared" si="122"/>
        <v>0</v>
      </c>
      <c r="CR100" s="25">
        <f t="shared" si="122"/>
        <v>0</v>
      </c>
      <c r="CS100" s="25">
        <f t="shared" si="122"/>
        <v>0</v>
      </c>
      <c r="CT100" s="25">
        <f t="shared" si="122"/>
        <v>0</v>
      </c>
      <c r="CU100" s="25">
        <f t="shared" si="122"/>
        <v>0</v>
      </c>
      <c r="CV100" s="25">
        <f t="shared" si="122"/>
        <v>0</v>
      </c>
      <c r="CW100" s="25">
        <f t="shared" si="122"/>
        <v>0</v>
      </c>
      <c r="CX100" s="25">
        <f t="shared" si="122"/>
        <v>0</v>
      </c>
      <c r="CY100" s="25">
        <f t="shared" si="122"/>
        <v>0</v>
      </c>
      <c r="CZ100" s="25">
        <f t="shared" si="124"/>
        <v>0</v>
      </c>
      <c r="DA100" s="25">
        <f t="shared" si="124"/>
        <v>0</v>
      </c>
      <c r="DB100" s="25">
        <f t="shared" si="124"/>
        <v>0</v>
      </c>
      <c r="DC100" s="25">
        <f>T100-CH100</f>
        <v>0</v>
      </c>
      <c r="DD100" s="25">
        <f>U100-CI100</f>
        <v>0</v>
      </c>
      <c r="DE100" s="25">
        <f>V100-CJ100</f>
        <v>15002250</v>
      </c>
      <c r="DF100" s="25"/>
      <c r="DG100" s="25">
        <f>X100-CL100</f>
        <v>0</v>
      </c>
      <c r="DH100" s="25">
        <f>Y100-CM100</f>
        <v>0</v>
      </c>
      <c r="DI100" s="25">
        <f>Z100-CN100</f>
        <v>0</v>
      </c>
      <c r="DK100" s="31">
        <f t="shared" si="88"/>
        <v>26000000</v>
      </c>
      <c r="DL100" s="31">
        <f t="shared" si="89"/>
        <v>26000000</v>
      </c>
      <c r="DM100" s="31">
        <f t="shared" si="90"/>
        <v>26000000</v>
      </c>
    </row>
    <row r="101" spans="1:117" ht="33" customHeight="1" x14ac:dyDescent="0.25">
      <c r="A101" s="242"/>
      <c r="B101" s="91" t="s">
        <v>280</v>
      </c>
      <c r="C101" s="92" t="s">
        <v>281</v>
      </c>
      <c r="D101" s="22" t="s">
        <v>282</v>
      </c>
      <c r="E101" s="34">
        <v>301</v>
      </c>
      <c r="F101" s="24" t="s">
        <v>283</v>
      </c>
      <c r="G101" s="25">
        <f t="shared" si="109"/>
        <v>323000000</v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>
        <v>322000000</v>
      </c>
      <c r="W101" s="25"/>
      <c r="X101" s="25"/>
      <c r="Y101" s="25"/>
      <c r="Z101" s="25">
        <f>1000000</f>
        <v>1000000</v>
      </c>
      <c r="AB101" s="27">
        <f t="shared" si="110"/>
        <v>0.91755567801857585</v>
      </c>
      <c r="AC101" s="25">
        <f t="shared" si="111"/>
        <v>296370484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>
        <f>+'[1]JULIO 2016'!$Z$642</f>
        <v>296370484</v>
      </c>
      <c r="AT101" s="25"/>
      <c r="AU101" s="25"/>
      <c r="AV101" s="25"/>
      <c r="AW101" s="25"/>
      <c r="AX101" s="27">
        <f t="shared" si="112"/>
        <v>8.2444321981424151E-2</v>
      </c>
      <c r="AY101" s="25">
        <f t="shared" si="113"/>
        <v>26629516</v>
      </c>
      <c r="AZ101" s="25">
        <f t="shared" si="114"/>
        <v>0</v>
      </c>
      <c r="BA101" s="25">
        <f t="shared" si="114"/>
        <v>0</v>
      </c>
      <c r="BB101" s="25">
        <f t="shared" si="114"/>
        <v>0</v>
      </c>
      <c r="BC101" s="25">
        <f t="shared" ref="BC101:BN107" si="127">+K101-AH101</f>
        <v>0</v>
      </c>
      <c r="BD101" s="25">
        <f t="shared" si="127"/>
        <v>0</v>
      </c>
      <c r="BE101" s="25">
        <f t="shared" si="127"/>
        <v>0</v>
      </c>
      <c r="BF101" s="25">
        <f t="shared" si="127"/>
        <v>0</v>
      </c>
      <c r="BG101" s="25">
        <f t="shared" si="127"/>
        <v>0</v>
      </c>
      <c r="BH101" s="25">
        <f t="shared" si="127"/>
        <v>0</v>
      </c>
      <c r="BI101" s="25">
        <f t="shared" si="127"/>
        <v>0</v>
      </c>
      <c r="BJ101" s="25">
        <f t="shared" si="127"/>
        <v>0</v>
      </c>
      <c r="BK101" s="25">
        <f t="shared" si="127"/>
        <v>0</v>
      </c>
      <c r="BL101" s="25">
        <f t="shared" si="127"/>
        <v>0</v>
      </c>
      <c r="BM101" s="25">
        <f t="shared" si="127"/>
        <v>0</v>
      </c>
      <c r="BN101" s="25">
        <f t="shared" si="127"/>
        <v>25629516</v>
      </c>
      <c r="BO101" s="25"/>
      <c r="BP101" s="25"/>
      <c r="BQ101" s="25">
        <f t="shared" si="116"/>
        <v>0</v>
      </c>
      <c r="BR101" s="25">
        <f t="shared" ref="BR101:BR107" si="128">+Z101-AW101</f>
        <v>1000000</v>
      </c>
      <c r="BS101" s="27">
        <f t="shared" si="118"/>
        <v>0.90692962538699695</v>
      </c>
      <c r="BT101" s="25">
        <f t="shared" si="119"/>
        <v>292938269</v>
      </c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>
        <f>+'[1]JULIO 2016'!$H$640</f>
        <v>292938269</v>
      </c>
      <c r="CK101" s="25"/>
      <c r="CL101" s="25"/>
      <c r="CM101" s="25"/>
      <c r="CN101" s="25"/>
      <c r="CO101" s="27">
        <f t="shared" si="120"/>
        <v>9.3070374613003048E-2</v>
      </c>
      <c r="CP101" s="25">
        <f t="shared" si="121"/>
        <v>30061731</v>
      </c>
      <c r="CQ101" s="25">
        <f t="shared" si="122"/>
        <v>0</v>
      </c>
      <c r="CR101" s="25">
        <f t="shared" si="122"/>
        <v>0</v>
      </c>
      <c r="CS101" s="25">
        <f t="shared" si="122"/>
        <v>0</v>
      </c>
      <c r="CT101" s="25">
        <f t="shared" si="122"/>
        <v>0</v>
      </c>
      <c r="CU101" s="25">
        <f t="shared" si="122"/>
        <v>0</v>
      </c>
      <c r="CV101" s="25">
        <f t="shared" si="122"/>
        <v>0</v>
      </c>
      <c r="CW101" s="25">
        <f t="shared" ref="CW101:CX107" si="129">+N101-CB101</f>
        <v>0</v>
      </c>
      <c r="CX101" s="25">
        <f t="shared" si="129"/>
        <v>0</v>
      </c>
      <c r="CY101" s="25">
        <f t="shared" si="122"/>
        <v>0</v>
      </c>
      <c r="CZ101" s="25">
        <f t="shared" si="124"/>
        <v>0</v>
      </c>
      <c r="DA101" s="25">
        <f t="shared" si="124"/>
        <v>0</v>
      </c>
      <c r="DB101" s="25">
        <f t="shared" si="124"/>
        <v>0</v>
      </c>
      <c r="DC101" s="25">
        <f t="shared" ref="DC101:DE107" si="130">+T101-CH101</f>
        <v>0</v>
      </c>
      <c r="DD101" s="25">
        <f t="shared" si="130"/>
        <v>0</v>
      </c>
      <c r="DE101" s="25">
        <f t="shared" si="130"/>
        <v>29061731</v>
      </c>
      <c r="DF101" s="25"/>
      <c r="DG101" s="25">
        <f t="shared" ref="DG101:DI107" si="131">+X101-CL101</f>
        <v>0</v>
      </c>
      <c r="DH101" s="25">
        <f t="shared" si="131"/>
        <v>0</v>
      </c>
      <c r="DI101" s="25">
        <f t="shared" si="131"/>
        <v>1000000</v>
      </c>
      <c r="DK101" s="31">
        <f t="shared" si="88"/>
        <v>323000000</v>
      </c>
      <c r="DL101" s="31">
        <f t="shared" si="89"/>
        <v>323000000</v>
      </c>
      <c r="DM101" s="31">
        <f t="shared" si="90"/>
        <v>323000000</v>
      </c>
    </row>
    <row r="102" spans="1:117" ht="54.75" customHeight="1" x14ac:dyDescent="0.25">
      <c r="A102" s="242"/>
      <c r="B102" s="93" t="s">
        <v>284</v>
      </c>
      <c r="C102" s="73" t="s">
        <v>285</v>
      </c>
      <c r="D102" s="22" t="s">
        <v>286</v>
      </c>
      <c r="E102" s="23">
        <v>301</v>
      </c>
      <c r="F102" s="24" t="s">
        <v>287</v>
      </c>
      <c r="G102" s="25">
        <f t="shared" si="109"/>
        <v>325425485</v>
      </c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316000000</v>
      </c>
      <c r="W102" s="25"/>
      <c r="X102" s="25"/>
      <c r="Y102" s="25"/>
      <c r="Z102" s="25">
        <f>6000000+1000000+2425485</f>
        <v>9425485</v>
      </c>
      <c r="AB102" s="27">
        <f t="shared" si="110"/>
        <v>0.42678004152010407</v>
      </c>
      <c r="AC102" s="25">
        <f t="shared" si="111"/>
        <v>138885102</v>
      </c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>
        <f>+'[6]JUNIO 2016'!$Z$584</f>
        <v>134185102</v>
      </c>
      <c r="AT102" s="25"/>
      <c r="AU102" s="25"/>
      <c r="AV102" s="25"/>
      <c r="AW102" s="25">
        <f>+'[6]JUNIO 2016'!$AG$584</f>
        <v>4700000</v>
      </c>
      <c r="AX102" s="27">
        <f t="shared" si="112"/>
        <v>0.57321995847989593</v>
      </c>
      <c r="AY102" s="25">
        <f t="shared" si="113"/>
        <v>186540383</v>
      </c>
      <c r="AZ102" s="25">
        <f t="shared" si="114"/>
        <v>0</v>
      </c>
      <c r="BA102" s="25">
        <f t="shared" si="114"/>
        <v>0</v>
      </c>
      <c r="BB102" s="25">
        <f t="shared" si="114"/>
        <v>0</v>
      </c>
      <c r="BC102" s="25">
        <f t="shared" si="127"/>
        <v>0</v>
      </c>
      <c r="BD102" s="25">
        <f t="shared" si="127"/>
        <v>0</v>
      </c>
      <c r="BE102" s="25">
        <f t="shared" si="127"/>
        <v>0</v>
      </c>
      <c r="BF102" s="25">
        <f t="shared" si="127"/>
        <v>0</v>
      </c>
      <c r="BG102" s="25">
        <f t="shared" si="127"/>
        <v>0</v>
      </c>
      <c r="BH102" s="25">
        <f t="shared" si="127"/>
        <v>0</v>
      </c>
      <c r="BI102" s="25">
        <f t="shared" si="127"/>
        <v>0</v>
      </c>
      <c r="BJ102" s="25">
        <f t="shared" si="127"/>
        <v>0</v>
      </c>
      <c r="BK102" s="25">
        <f t="shared" si="127"/>
        <v>0</v>
      </c>
      <c r="BL102" s="25">
        <f t="shared" si="127"/>
        <v>0</v>
      </c>
      <c r="BM102" s="25">
        <f t="shared" si="127"/>
        <v>0</v>
      </c>
      <c r="BN102" s="25">
        <f t="shared" si="127"/>
        <v>181814898</v>
      </c>
      <c r="BO102" s="25"/>
      <c r="BP102" s="25"/>
      <c r="BQ102" s="25">
        <f t="shared" si="116"/>
        <v>0</v>
      </c>
      <c r="BR102" s="25">
        <f t="shared" si="128"/>
        <v>4725485</v>
      </c>
      <c r="BS102" s="27">
        <f t="shared" si="118"/>
        <v>0.42243797224424512</v>
      </c>
      <c r="BT102" s="25">
        <f t="shared" si="119"/>
        <v>137472082</v>
      </c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>
        <f>+'[1]JULIO 2016'!$H$692-CN102</f>
        <v>132865602</v>
      </c>
      <c r="CK102" s="25"/>
      <c r="CL102" s="25"/>
      <c r="CM102" s="25"/>
      <c r="CN102" s="25">
        <f>+'[1]JULIO 2016'!$H$712+'[1]JULIO 2016'!$H$713+'[1]JULIO 2016'!$H$722+'[1]JULIO 2016'!$H$732</f>
        <v>4606480</v>
      </c>
      <c r="CO102" s="27">
        <f t="shared" si="120"/>
        <v>0.57756202775575494</v>
      </c>
      <c r="CP102" s="25">
        <f t="shared" si="121"/>
        <v>187953403</v>
      </c>
      <c r="CQ102" s="25">
        <f t="shared" si="122"/>
        <v>0</v>
      </c>
      <c r="CR102" s="25">
        <f t="shared" si="122"/>
        <v>0</v>
      </c>
      <c r="CS102" s="25">
        <f t="shared" si="122"/>
        <v>0</v>
      </c>
      <c r="CT102" s="25">
        <f t="shared" si="122"/>
        <v>0</v>
      </c>
      <c r="CU102" s="25">
        <f t="shared" si="122"/>
        <v>0</v>
      </c>
      <c r="CV102" s="25">
        <f t="shared" si="122"/>
        <v>0</v>
      </c>
      <c r="CW102" s="25">
        <f t="shared" si="129"/>
        <v>0</v>
      </c>
      <c r="CX102" s="25">
        <f t="shared" si="129"/>
        <v>0</v>
      </c>
      <c r="CY102" s="25">
        <f t="shared" si="122"/>
        <v>0</v>
      </c>
      <c r="CZ102" s="25">
        <f t="shared" si="124"/>
        <v>0</v>
      </c>
      <c r="DA102" s="25">
        <f t="shared" si="124"/>
        <v>0</v>
      </c>
      <c r="DB102" s="25">
        <f t="shared" si="124"/>
        <v>0</v>
      </c>
      <c r="DC102" s="25">
        <f t="shared" si="130"/>
        <v>0</v>
      </c>
      <c r="DD102" s="25">
        <f t="shared" si="130"/>
        <v>0</v>
      </c>
      <c r="DE102" s="25">
        <f t="shared" si="130"/>
        <v>183134398</v>
      </c>
      <c r="DF102" s="25"/>
      <c r="DG102" s="25">
        <f t="shared" si="131"/>
        <v>0</v>
      </c>
      <c r="DH102" s="25">
        <f t="shared" si="131"/>
        <v>0</v>
      </c>
      <c r="DI102" s="25">
        <f t="shared" si="131"/>
        <v>4819005</v>
      </c>
      <c r="DK102" s="31">
        <f t="shared" si="88"/>
        <v>325425485</v>
      </c>
      <c r="DL102" s="31">
        <f t="shared" si="89"/>
        <v>325425485</v>
      </c>
      <c r="DM102" s="31">
        <f t="shared" si="90"/>
        <v>325425485</v>
      </c>
    </row>
    <row r="103" spans="1:117" ht="42" customHeight="1" x14ac:dyDescent="0.25">
      <c r="A103" s="242"/>
      <c r="B103" s="93" t="s">
        <v>288</v>
      </c>
      <c r="C103" s="73" t="s">
        <v>289</v>
      </c>
      <c r="D103" s="22" t="s">
        <v>290</v>
      </c>
      <c r="E103" s="23">
        <v>301</v>
      </c>
      <c r="F103" s="24" t="s">
        <v>291</v>
      </c>
      <c r="G103" s="25">
        <f t="shared" si="109"/>
        <v>76855066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v>67000000</v>
      </c>
      <c r="W103" s="25"/>
      <c r="X103" s="25"/>
      <c r="Y103" s="25"/>
      <c r="Z103" s="25">
        <f>2000000+2682410+1000000+257590+3915066</f>
        <v>9855066</v>
      </c>
      <c r="AB103" s="27">
        <f t="shared" si="110"/>
        <v>0.25268340801372807</v>
      </c>
      <c r="AC103" s="25">
        <f t="shared" si="111"/>
        <v>19420000</v>
      </c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>
        <f>+'[6]JUNIO 2016'!$Z$626</f>
        <v>17580000</v>
      </c>
      <c r="AT103" s="25"/>
      <c r="AU103" s="25"/>
      <c r="AV103" s="25"/>
      <c r="AW103" s="25">
        <f>+'[6]JUNIO 2016'!$AG$626</f>
        <v>1840000</v>
      </c>
      <c r="AX103" s="27">
        <f t="shared" si="112"/>
        <v>0.74731659198627187</v>
      </c>
      <c r="AY103" s="25">
        <f t="shared" si="113"/>
        <v>57435066</v>
      </c>
      <c r="AZ103" s="25">
        <f t="shared" si="114"/>
        <v>0</v>
      </c>
      <c r="BA103" s="25">
        <f t="shared" si="114"/>
        <v>0</v>
      </c>
      <c r="BB103" s="25">
        <f t="shared" si="114"/>
        <v>0</v>
      </c>
      <c r="BC103" s="25">
        <f t="shared" si="127"/>
        <v>0</v>
      </c>
      <c r="BD103" s="25">
        <f t="shared" si="127"/>
        <v>0</v>
      </c>
      <c r="BE103" s="25">
        <f t="shared" si="127"/>
        <v>0</v>
      </c>
      <c r="BF103" s="25">
        <f t="shared" si="127"/>
        <v>0</v>
      </c>
      <c r="BG103" s="25">
        <f t="shared" si="127"/>
        <v>0</v>
      </c>
      <c r="BH103" s="25">
        <f t="shared" si="127"/>
        <v>0</v>
      </c>
      <c r="BI103" s="25">
        <f t="shared" si="127"/>
        <v>0</v>
      </c>
      <c r="BJ103" s="25">
        <f t="shared" si="127"/>
        <v>0</v>
      </c>
      <c r="BK103" s="25">
        <f t="shared" si="127"/>
        <v>0</v>
      </c>
      <c r="BL103" s="25">
        <f t="shared" si="127"/>
        <v>0</v>
      </c>
      <c r="BM103" s="25">
        <f t="shared" si="127"/>
        <v>0</v>
      </c>
      <c r="BN103" s="25">
        <f t="shared" si="127"/>
        <v>49420000</v>
      </c>
      <c r="BO103" s="25"/>
      <c r="BP103" s="25"/>
      <c r="BQ103" s="25">
        <f t="shared" si="116"/>
        <v>0</v>
      </c>
      <c r="BR103" s="25">
        <f t="shared" si="128"/>
        <v>8015066</v>
      </c>
      <c r="BS103" s="27">
        <f t="shared" si="118"/>
        <v>0.25268340801372807</v>
      </c>
      <c r="BT103" s="25">
        <f t="shared" si="119"/>
        <v>19420000</v>
      </c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>
        <f>+'[6]JUNIO 2016'!$H$629</f>
        <v>17580000</v>
      </c>
      <c r="CK103" s="25"/>
      <c r="CL103" s="25"/>
      <c r="CM103" s="25"/>
      <c r="CN103" s="25">
        <f>+'[6]JUNIO 2016'!$H$627+'[6]JUNIO 2016'!$H$628+'[6]JUNIO 2016'!$H$631</f>
        <v>1840000</v>
      </c>
      <c r="CO103" s="27">
        <f t="shared" si="120"/>
        <v>0.74731659198627187</v>
      </c>
      <c r="CP103" s="25">
        <f t="shared" si="121"/>
        <v>57435066</v>
      </c>
      <c r="CQ103" s="25">
        <f t="shared" si="122"/>
        <v>0</v>
      </c>
      <c r="CR103" s="25">
        <f t="shared" si="122"/>
        <v>0</v>
      </c>
      <c r="CS103" s="25">
        <f t="shared" si="122"/>
        <v>0</v>
      </c>
      <c r="CT103" s="25">
        <f t="shared" si="122"/>
        <v>0</v>
      </c>
      <c r="CU103" s="25">
        <f t="shared" si="122"/>
        <v>0</v>
      </c>
      <c r="CV103" s="25">
        <f t="shared" si="122"/>
        <v>0</v>
      </c>
      <c r="CW103" s="25">
        <f t="shared" si="129"/>
        <v>0</v>
      </c>
      <c r="CX103" s="25">
        <f t="shared" si="129"/>
        <v>0</v>
      </c>
      <c r="CY103" s="25">
        <f t="shared" si="122"/>
        <v>0</v>
      </c>
      <c r="CZ103" s="25">
        <f t="shared" si="124"/>
        <v>0</v>
      </c>
      <c r="DA103" s="25">
        <f t="shared" si="124"/>
        <v>0</v>
      </c>
      <c r="DB103" s="25">
        <f t="shared" si="124"/>
        <v>0</v>
      </c>
      <c r="DC103" s="25">
        <f t="shared" si="130"/>
        <v>0</v>
      </c>
      <c r="DD103" s="25">
        <f t="shared" si="130"/>
        <v>0</v>
      </c>
      <c r="DE103" s="25">
        <f t="shared" si="130"/>
        <v>49420000</v>
      </c>
      <c r="DF103" s="25"/>
      <c r="DG103" s="25">
        <f t="shared" si="131"/>
        <v>0</v>
      </c>
      <c r="DH103" s="25">
        <f t="shared" si="131"/>
        <v>0</v>
      </c>
      <c r="DI103" s="25">
        <f t="shared" si="131"/>
        <v>8015066</v>
      </c>
      <c r="DK103" s="31">
        <f t="shared" si="88"/>
        <v>76855066</v>
      </c>
      <c r="DL103" s="31">
        <f t="shared" si="89"/>
        <v>76855066</v>
      </c>
      <c r="DM103" s="31">
        <f t="shared" si="90"/>
        <v>76855066</v>
      </c>
    </row>
    <row r="104" spans="1:117" ht="21" customHeight="1" x14ac:dyDescent="0.25">
      <c r="A104" s="242"/>
      <c r="B104" s="225" t="s">
        <v>292</v>
      </c>
      <c r="C104" s="73" t="s">
        <v>293</v>
      </c>
      <c r="D104" s="22" t="s">
        <v>294</v>
      </c>
      <c r="E104" s="23">
        <v>301</v>
      </c>
      <c r="F104" s="24" t="s">
        <v>263</v>
      </c>
      <c r="G104" s="25">
        <f t="shared" si="109"/>
        <v>1272000000</v>
      </c>
      <c r="H104" s="25">
        <v>200000000</v>
      </c>
      <c r="I104" s="25">
        <v>268168096</v>
      </c>
      <c r="J104" s="25"/>
      <c r="K104" s="25">
        <v>701280247</v>
      </c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>
        <v>102551657</v>
      </c>
      <c r="W104" s="25"/>
      <c r="X104" s="25"/>
      <c r="Y104" s="25"/>
      <c r="Z104" s="25"/>
      <c r="AB104" s="27">
        <f t="shared" si="110"/>
        <v>1</v>
      </c>
      <c r="AC104" s="25">
        <f t="shared" si="111"/>
        <v>1272000000</v>
      </c>
      <c r="AD104" s="25"/>
      <c r="AE104" s="25">
        <f>+'[4]ENERO 2016'!$K$218</f>
        <v>200000000</v>
      </c>
      <c r="AF104" s="25">
        <f>+'[4]ENERO 2016'!$M$218</f>
        <v>268168096</v>
      </c>
      <c r="AG104" s="25"/>
      <c r="AH104" s="25">
        <f>+'[4]ENERO 2016'!$O$218</f>
        <v>701280247</v>
      </c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>
        <f>+'[4]ENERO 2016'!$Z$218</f>
        <v>102551657</v>
      </c>
      <c r="AT104" s="25"/>
      <c r="AU104" s="25"/>
      <c r="AV104" s="25"/>
      <c r="AW104" s="25"/>
      <c r="AX104" s="27">
        <f t="shared" si="112"/>
        <v>0</v>
      </c>
      <c r="AY104" s="25">
        <f t="shared" si="113"/>
        <v>0</v>
      </c>
      <c r="AZ104" s="25">
        <f t="shared" si="114"/>
        <v>0</v>
      </c>
      <c r="BA104" s="25">
        <f t="shared" si="114"/>
        <v>0</v>
      </c>
      <c r="BB104" s="25">
        <f t="shared" si="114"/>
        <v>0</v>
      </c>
      <c r="BC104" s="25">
        <f t="shared" si="127"/>
        <v>0</v>
      </c>
      <c r="BD104" s="25">
        <f t="shared" si="127"/>
        <v>0</v>
      </c>
      <c r="BE104" s="25">
        <f t="shared" si="127"/>
        <v>0</v>
      </c>
      <c r="BF104" s="25">
        <f t="shared" si="127"/>
        <v>0</v>
      </c>
      <c r="BG104" s="25">
        <f t="shared" si="127"/>
        <v>0</v>
      </c>
      <c r="BH104" s="25">
        <f t="shared" si="127"/>
        <v>0</v>
      </c>
      <c r="BI104" s="25">
        <f t="shared" si="127"/>
        <v>0</v>
      </c>
      <c r="BJ104" s="25">
        <f t="shared" si="127"/>
        <v>0</v>
      </c>
      <c r="BK104" s="25">
        <f t="shared" si="127"/>
        <v>0</v>
      </c>
      <c r="BL104" s="25">
        <f t="shared" si="127"/>
        <v>0</v>
      </c>
      <c r="BM104" s="25">
        <f t="shared" si="127"/>
        <v>0</v>
      </c>
      <c r="BN104" s="25">
        <f t="shared" si="127"/>
        <v>0</v>
      </c>
      <c r="BO104" s="25"/>
      <c r="BP104" s="25"/>
      <c r="BQ104" s="25">
        <f t="shared" si="116"/>
        <v>0</v>
      </c>
      <c r="BR104" s="25">
        <f t="shared" si="128"/>
        <v>0</v>
      </c>
      <c r="BS104" s="27">
        <f t="shared" si="118"/>
        <v>0.99403155896226414</v>
      </c>
      <c r="BT104" s="25">
        <f t="shared" si="119"/>
        <v>1264408143</v>
      </c>
      <c r="BU104" s="25"/>
      <c r="BV104" s="25">
        <f>+'[3]ABRIL 2016'!$H$457</f>
        <v>192408143</v>
      </c>
      <c r="BW104" s="25">
        <v>268168096</v>
      </c>
      <c r="BX104" s="25"/>
      <c r="BY104" s="25">
        <v>701280247</v>
      </c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>
        <v>102551657</v>
      </c>
      <c r="CK104" s="25"/>
      <c r="CL104" s="25"/>
      <c r="CM104" s="25"/>
      <c r="CN104" s="25"/>
      <c r="CO104" s="27">
        <f t="shared" si="120"/>
        <v>5.968441037735861E-3</v>
      </c>
      <c r="CP104" s="25">
        <f t="shared" si="121"/>
        <v>7591857</v>
      </c>
      <c r="CQ104" s="25">
        <f t="shared" si="122"/>
        <v>7591857</v>
      </c>
      <c r="CR104" s="25">
        <f t="shared" si="122"/>
        <v>0</v>
      </c>
      <c r="CS104" s="25">
        <f t="shared" si="122"/>
        <v>0</v>
      </c>
      <c r="CT104" s="25">
        <f t="shared" si="122"/>
        <v>0</v>
      </c>
      <c r="CU104" s="25">
        <f t="shared" si="122"/>
        <v>0</v>
      </c>
      <c r="CV104" s="25">
        <f t="shared" si="122"/>
        <v>0</v>
      </c>
      <c r="CW104" s="25">
        <f t="shared" si="129"/>
        <v>0</v>
      </c>
      <c r="CX104" s="25">
        <f t="shared" si="129"/>
        <v>0</v>
      </c>
      <c r="CY104" s="25">
        <f t="shared" si="122"/>
        <v>0</v>
      </c>
      <c r="CZ104" s="25">
        <f t="shared" si="124"/>
        <v>0</v>
      </c>
      <c r="DA104" s="25">
        <f t="shared" si="124"/>
        <v>0</v>
      </c>
      <c r="DB104" s="25">
        <f t="shared" si="124"/>
        <v>0</v>
      </c>
      <c r="DC104" s="25">
        <f t="shared" si="130"/>
        <v>0</v>
      </c>
      <c r="DD104" s="25">
        <f t="shared" si="130"/>
        <v>0</v>
      </c>
      <c r="DE104" s="25">
        <f t="shared" si="130"/>
        <v>0</v>
      </c>
      <c r="DF104" s="25"/>
      <c r="DG104" s="25">
        <f t="shared" si="131"/>
        <v>0</v>
      </c>
      <c r="DH104" s="25">
        <f t="shared" si="131"/>
        <v>0</v>
      </c>
      <c r="DI104" s="25">
        <f t="shared" si="131"/>
        <v>0</v>
      </c>
      <c r="DK104" s="31">
        <f t="shared" si="88"/>
        <v>1272000000</v>
      </c>
      <c r="DL104" s="31">
        <f t="shared" si="89"/>
        <v>1272000000</v>
      </c>
      <c r="DM104" s="31">
        <f t="shared" si="90"/>
        <v>1272000000</v>
      </c>
    </row>
    <row r="105" spans="1:117" ht="36.75" customHeight="1" x14ac:dyDescent="0.25">
      <c r="A105" s="242"/>
      <c r="B105" s="226"/>
      <c r="C105" s="73" t="s">
        <v>295</v>
      </c>
      <c r="D105" s="22" t="s">
        <v>296</v>
      </c>
      <c r="E105" s="23">
        <v>301</v>
      </c>
      <c r="F105" s="24" t="s">
        <v>263</v>
      </c>
      <c r="G105" s="25">
        <f t="shared" si="109"/>
        <v>20000000</v>
      </c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>
        <v>20000000</v>
      </c>
      <c r="W105" s="25"/>
      <c r="X105" s="25"/>
      <c r="Y105" s="25"/>
      <c r="Z105" s="25"/>
      <c r="AB105" s="27">
        <f t="shared" si="110"/>
        <v>1</v>
      </c>
      <c r="AC105" s="25">
        <f t="shared" si="111"/>
        <v>20000000</v>
      </c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>
        <f>+'[4]ENERO 2016'!$Z$227</f>
        <v>20000000</v>
      </c>
      <c r="AT105" s="25"/>
      <c r="AU105" s="25"/>
      <c r="AV105" s="25"/>
      <c r="AW105" s="25"/>
      <c r="AX105" s="27">
        <f t="shared" si="112"/>
        <v>0</v>
      </c>
      <c r="AY105" s="25">
        <f t="shared" si="113"/>
        <v>0</v>
      </c>
      <c r="AZ105" s="25">
        <f t="shared" si="114"/>
        <v>0</v>
      </c>
      <c r="BA105" s="25">
        <f t="shared" si="114"/>
        <v>0</v>
      </c>
      <c r="BB105" s="25">
        <f t="shared" si="114"/>
        <v>0</v>
      </c>
      <c r="BC105" s="25">
        <f t="shared" si="127"/>
        <v>0</v>
      </c>
      <c r="BD105" s="25">
        <f t="shared" si="127"/>
        <v>0</v>
      </c>
      <c r="BE105" s="25">
        <f t="shared" si="127"/>
        <v>0</v>
      </c>
      <c r="BF105" s="25">
        <f t="shared" si="127"/>
        <v>0</v>
      </c>
      <c r="BG105" s="25">
        <f t="shared" si="127"/>
        <v>0</v>
      </c>
      <c r="BH105" s="25">
        <f t="shared" si="127"/>
        <v>0</v>
      </c>
      <c r="BI105" s="25">
        <f t="shared" si="127"/>
        <v>0</v>
      </c>
      <c r="BJ105" s="25">
        <f t="shared" si="127"/>
        <v>0</v>
      </c>
      <c r="BK105" s="25">
        <f t="shared" si="127"/>
        <v>0</v>
      </c>
      <c r="BL105" s="25">
        <f t="shared" si="127"/>
        <v>0</v>
      </c>
      <c r="BM105" s="25">
        <f t="shared" si="127"/>
        <v>0</v>
      </c>
      <c r="BN105" s="25">
        <f t="shared" si="127"/>
        <v>0</v>
      </c>
      <c r="BO105" s="25"/>
      <c r="BP105" s="25"/>
      <c r="BQ105" s="25">
        <f t="shared" si="116"/>
        <v>0</v>
      </c>
      <c r="BR105" s="25">
        <f t="shared" si="128"/>
        <v>0</v>
      </c>
      <c r="BS105" s="27">
        <f t="shared" si="118"/>
        <v>0.57433619999999996</v>
      </c>
      <c r="BT105" s="25">
        <f t="shared" si="119"/>
        <v>11486724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>
        <f>+'[3]ABRIL 2016'!$H$474</f>
        <v>11486724</v>
      </c>
      <c r="CK105" s="25"/>
      <c r="CL105" s="25"/>
      <c r="CM105" s="25"/>
      <c r="CN105" s="25"/>
      <c r="CO105" s="27">
        <f t="shared" si="120"/>
        <v>0.42566380000000004</v>
      </c>
      <c r="CP105" s="25">
        <f t="shared" si="121"/>
        <v>8513276</v>
      </c>
      <c r="CQ105" s="25">
        <f t="shared" si="122"/>
        <v>0</v>
      </c>
      <c r="CR105" s="25">
        <f t="shared" si="122"/>
        <v>0</v>
      </c>
      <c r="CS105" s="25">
        <f t="shared" si="122"/>
        <v>0</v>
      </c>
      <c r="CT105" s="25">
        <f t="shared" si="122"/>
        <v>0</v>
      </c>
      <c r="CU105" s="25">
        <f t="shared" si="122"/>
        <v>0</v>
      </c>
      <c r="CV105" s="25">
        <f t="shared" si="122"/>
        <v>0</v>
      </c>
      <c r="CW105" s="25">
        <f t="shared" si="129"/>
        <v>0</v>
      </c>
      <c r="CX105" s="25">
        <f t="shared" si="129"/>
        <v>0</v>
      </c>
      <c r="CY105" s="25">
        <f t="shared" si="122"/>
        <v>0</v>
      </c>
      <c r="CZ105" s="25">
        <f t="shared" si="124"/>
        <v>0</v>
      </c>
      <c r="DA105" s="25">
        <f t="shared" si="124"/>
        <v>0</v>
      </c>
      <c r="DB105" s="25">
        <f t="shared" si="124"/>
        <v>0</v>
      </c>
      <c r="DC105" s="25">
        <f t="shared" si="130"/>
        <v>0</v>
      </c>
      <c r="DD105" s="25">
        <f t="shared" si="130"/>
        <v>0</v>
      </c>
      <c r="DE105" s="25">
        <f t="shared" si="130"/>
        <v>8513276</v>
      </c>
      <c r="DF105" s="25"/>
      <c r="DG105" s="25">
        <f t="shared" si="131"/>
        <v>0</v>
      </c>
      <c r="DH105" s="25">
        <f t="shared" si="131"/>
        <v>0</v>
      </c>
      <c r="DI105" s="25">
        <f t="shared" si="131"/>
        <v>0</v>
      </c>
      <c r="DK105" s="31">
        <f t="shared" si="88"/>
        <v>20000000</v>
      </c>
      <c r="DL105" s="31">
        <f t="shared" si="89"/>
        <v>20000000</v>
      </c>
      <c r="DM105" s="31">
        <f t="shared" si="90"/>
        <v>20000000</v>
      </c>
    </row>
    <row r="106" spans="1:117" ht="26.25" customHeight="1" x14ac:dyDescent="0.25">
      <c r="A106" s="242"/>
      <c r="B106" s="227"/>
      <c r="C106" s="73" t="s">
        <v>297</v>
      </c>
      <c r="D106" s="22" t="s">
        <v>298</v>
      </c>
      <c r="E106" s="94">
        <v>301</v>
      </c>
      <c r="F106" s="24" t="s">
        <v>263</v>
      </c>
      <c r="G106" s="25">
        <f t="shared" si="109"/>
        <v>100000000</v>
      </c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>
        <v>100000000</v>
      </c>
      <c r="W106" s="25"/>
      <c r="X106" s="25"/>
      <c r="Y106" s="25"/>
      <c r="Z106" s="25"/>
      <c r="AB106" s="27">
        <f t="shared" si="110"/>
        <v>1</v>
      </c>
      <c r="AC106" s="25">
        <f t="shared" si="111"/>
        <v>100000000</v>
      </c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>
        <f>+'[3]ABRIL 2016'!$Z$480</f>
        <v>100000000</v>
      </c>
      <c r="AT106" s="25"/>
      <c r="AU106" s="25"/>
      <c r="AV106" s="25"/>
      <c r="AW106" s="25"/>
      <c r="AX106" s="27">
        <f t="shared" si="112"/>
        <v>0</v>
      </c>
      <c r="AY106" s="25">
        <f t="shared" si="113"/>
        <v>0</v>
      </c>
      <c r="AZ106" s="25">
        <f t="shared" si="114"/>
        <v>0</v>
      </c>
      <c r="BA106" s="25">
        <f t="shared" si="114"/>
        <v>0</v>
      </c>
      <c r="BB106" s="25">
        <f t="shared" si="114"/>
        <v>0</v>
      </c>
      <c r="BC106" s="25">
        <f t="shared" si="127"/>
        <v>0</v>
      </c>
      <c r="BD106" s="25">
        <f t="shared" si="127"/>
        <v>0</v>
      </c>
      <c r="BE106" s="25">
        <f t="shared" si="127"/>
        <v>0</v>
      </c>
      <c r="BF106" s="25">
        <f t="shared" si="127"/>
        <v>0</v>
      </c>
      <c r="BG106" s="25">
        <f t="shared" si="127"/>
        <v>0</v>
      </c>
      <c r="BH106" s="25">
        <f t="shared" si="127"/>
        <v>0</v>
      </c>
      <c r="BI106" s="25">
        <f t="shared" si="127"/>
        <v>0</v>
      </c>
      <c r="BJ106" s="25">
        <f t="shared" si="127"/>
        <v>0</v>
      </c>
      <c r="BK106" s="25">
        <f t="shared" si="127"/>
        <v>0</v>
      </c>
      <c r="BL106" s="25">
        <f t="shared" si="127"/>
        <v>0</v>
      </c>
      <c r="BM106" s="25">
        <f t="shared" si="127"/>
        <v>0</v>
      </c>
      <c r="BN106" s="25">
        <f t="shared" si="127"/>
        <v>0</v>
      </c>
      <c r="BO106" s="25"/>
      <c r="BP106" s="25"/>
      <c r="BQ106" s="25">
        <f t="shared" si="116"/>
        <v>0</v>
      </c>
      <c r="BR106" s="25">
        <f t="shared" si="128"/>
        <v>0</v>
      </c>
      <c r="BS106" s="27">
        <f t="shared" si="118"/>
        <v>0.84458115</v>
      </c>
      <c r="BT106" s="25">
        <f t="shared" si="119"/>
        <v>84458115</v>
      </c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>
        <f>+'[6]JUNIO 2016'!$H$658</f>
        <v>84458115</v>
      </c>
      <c r="CK106" s="25"/>
      <c r="CL106" s="25"/>
      <c r="CM106" s="25"/>
      <c r="CN106" s="25"/>
      <c r="CO106" s="27">
        <f t="shared" si="120"/>
        <v>0.15541885</v>
      </c>
      <c r="CP106" s="25">
        <f t="shared" si="121"/>
        <v>15541885</v>
      </c>
      <c r="CQ106" s="25">
        <f t="shared" si="122"/>
        <v>0</v>
      </c>
      <c r="CR106" s="25">
        <f t="shared" si="122"/>
        <v>0</v>
      </c>
      <c r="CS106" s="25">
        <f t="shared" si="122"/>
        <v>0</v>
      </c>
      <c r="CT106" s="25">
        <f t="shared" si="122"/>
        <v>0</v>
      </c>
      <c r="CU106" s="25">
        <f t="shared" si="122"/>
        <v>0</v>
      </c>
      <c r="CV106" s="25">
        <f t="shared" si="122"/>
        <v>0</v>
      </c>
      <c r="CW106" s="25">
        <f t="shared" si="129"/>
        <v>0</v>
      </c>
      <c r="CX106" s="25">
        <f t="shared" si="129"/>
        <v>0</v>
      </c>
      <c r="CY106" s="25">
        <f t="shared" si="122"/>
        <v>0</v>
      </c>
      <c r="CZ106" s="25">
        <f t="shared" si="124"/>
        <v>0</v>
      </c>
      <c r="DA106" s="25">
        <f t="shared" si="124"/>
        <v>0</v>
      </c>
      <c r="DB106" s="25">
        <f t="shared" si="124"/>
        <v>0</v>
      </c>
      <c r="DC106" s="25">
        <f t="shared" si="130"/>
        <v>0</v>
      </c>
      <c r="DD106" s="25">
        <f t="shared" si="130"/>
        <v>0</v>
      </c>
      <c r="DE106" s="25">
        <f t="shared" si="130"/>
        <v>15541885</v>
      </c>
      <c r="DF106" s="25"/>
      <c r="DG106" s="25">
        <f t="shared" si="131"/>
        <v>0</v>
      </c>
      <c r="DH106" s="25">
        <f t="shared" si="131"/>
        <v>0</v>
      </c>
      <c r="DI106" s="25">
        <f t="shared" si="131"/>
        <v>0</v>
      </c>
      <c r="DK106" s="31">
        <f t="shared" si="88"/>
        <v>100000000</v>
      </c>
      <c r="DL106" s="31">
        <f t="shared" si="89"/>
        <v>100000000</v>
      </c>
      <c r="DM106" s="31">
        <f t="shared" si="90"/>
        <v>100000000</v>
      </c>
    </row>
    <row r="107" spans="1:117" ht="23.25" customHeight="1" x14ac:dyDescent="0.25">
      <c r="A107" s="242"/>
      <c r="B107" s="93" t="s">
        <v>299</v>
      </c>
      <c r="C107" s="73" t="s">
        <v>300</v>
      </c>
      <c r="D107" s="22" t="s">
        <v>301</v>
      </c>
      <c r="E107" s="94">
        <v>301</v>
      </c>
      <c r="F107" s="24" t="s">
        <v>263</v>
      </c>
      <c r="G107" s="25">
        <f t="shared" si="109"/>
        <v>50000000</v>
      </c>
      <c r="H107" s="25"/>
      <c r="I107" s="25">
        <f>50000000-50000000</f>
        <v>0</v>
      </c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>
        <f>21264791+28735209</f>
        <v>50000000</v>
      </c>
      <c r="V107" s="25"/>
      <c r="W107" s="25"/>
      <c r="X107" s="25"/>
      <c r="Y107" s="25"/>
      <c r="Z107" s="25"/>
      <c r="AB107" s="27">
        <f t="shared" si="110"/>
        <v>0.60117946</v>
      </c>
      <c r="AC107" s="25">
        <f t="shared" si="111"/>
        <v>30058973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>
        <f>+'[7]MAYO 2016'!$Y$601</f>
        <v>30058973</v>
      </c>
      <c r="AS107" s="25"/>
      <c r="AT107" s="25"/>
      <c r="AU107" s="25"/>
      <c r="AV107" s="25"/>
      <c r="AW107" s="25"/>
      <c r="AX107" s="27">
        <f t="shared" si="112"/>
        <v>0.39882054</v>
      </c>
      <c r="AY107" s="25">
        <f t="shared" si="113"/>
        <v>19941027</v>
      </c>
      <c r="AZ107" s="25">
        <f t="shared" si="114"/>
        <v>0</v>
      </c>
      <c r="BA107" s="25">
        <f t="shared" si="114"/>
        <v>0</v>
      </c>
      <c r="BB107" s="25">
        <f t="shared" si="114"/>
        <v>0</v>
      </c>
      <c r="BC107" s="25">
        <f t="shared" si="127"/>
        <v>0</v>
      </c>
      <c r="BD107" s="25">
        <f t="shared" si="127"/>
        <v>0</v>
      </c>
      <c r="BE107" s="25">
        <f t="shared" si="127"/>
        <v>0</v>
      </c>
      <c r="BF107" s="25">
        <f t="shared" si="127"/>
        <v>0</v>
      </c>
      <c r="BG107" s="25">
        <f t="shared" si="127"/>
        <v>0</v>
      </c>
      <c r="BH107" s="25">
        <f t="shared" si="127"/>
        <v>0</v>
      </c>
      <c r="BI107" s="25">
        <f t="shared" si="127"/>
        <v>0</v>
      </c>
      <c r="BJ107" s="25">
        <f t="shared" si="127"/>
        <v>0</v>
      </c>
      <c r="BK107" s="25">
        <f t="shared" si="127"/>
        <v>0</v>
      </c>
      <c r="BL107" s="25">
        <f t="shared" si="127"/>
        <v>0</v>
      </c>
      <c r="BM107" s="25">
        <f t="shared" si="127"/>
        <v>19941027</v>
      </c>
      <c r="BN107" s="25">
        <f t="shared" si="127"/>
        <v>0</v>
      </c>
      <c r="BO107" s="25"/>
      <c r="BP107" s="25"/>
      <c r="BQ107" s="25">
        <f t="shared" si="116"/>
        <v>0</v>
      </c>
      <c r="BR107" s="25">
        <f t="shared" si="128"/>
        <v>0</v>
      </c>
      <c r="BS107" s="27">
        <f t="shared" si="118"/>
        <v>0.60117946</v>
      </c>
      <c r="BT107" s="25">
        <f t="shared" si="119"/>
        <v>30058973</v>
      </c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>
        <f>+'[7]MAYO 2016'!$H$599</f>
        <v>30058973</v>
      </c>
      <c r="CJ107" s="25"/>
      <c r="CK107" s="25"/>
      <c r="CL107" s="25"/>
      <c r="CM107" s="25"/>
      <c r="CN107" s="25"/>
      <c r="CO107" s="27">
        <f t="shared" si="120"/>
        <v>0.39882054</v>
      </c>
      <c r="CP107" s="25">
        <f t="shared" si="121"/>
        <v>19941027</v>
      </c>
      <c r="CQ107" s="25">
        <f t="shared" si="122"/>
        <v>0</v>
      </c>
      <c r="CR107" s="25">
        <f t="shared" si="122"/>
        <v>0</v>
      </c>
      <c r="CS107" s="25">
        <f t="shared" si="122"/>
        <v>0</v>
      </c>
      <c r="CT107" s="25">
        <f t="shared" si="122"/>
        <v>0</v>
      </c>
      <c r="CU107" s="25">
        <f t="shared" si="122"/>
        <v>0</v>
      </c>
      <c r="CV107" s="25">
        <f t="shared" si="122"/>
        <v>0</v>
      </c>
      <c r="CW107" s="25">
        <f t="shared" si="129"/>
        <v>0</v>
      </c>
      <c r="CX107" s="25">
        <f t="shared" si="129"/>
        <v>0</v>
      </c>
      <c r="CY107" s="25">
        <f t="shared" si="122"/>
        <v>0</v>
      </c>
      <c r="CZ107" s="25">
        <f t="shared" si="124"/>
        <v>0</v>
      </c>
      <c r="DA107" s="25">
        <f t="shared" si="124"/>
        <v>0</v>
      </c>
      <c r="DB107" s="25">
        <f t="shared" si="124"/>
        <v>0</v>
      </c>
      <c r="DC107" s="25">
        <f t="shared" si="130"/>
        <v>0</v>
      </c>
      <c r="DD107" s="25">
        <f t="shared" si="130"/>
        <v>19941027</v>
      </c>
      <c r="DE107" s="25">
        <f t="shared" si="130"/>
        <v>0</v>
      </c>
      <c r="DF107" s="25"/>
      <c r="DG107" s="25">
        <f t="shared" si="131"/>
        <v>0</v>
      </c>
      <c r="DH107" s="25">
        <f t="shared" si="131"/>
        <v>0</v>
      </c>
      <c r="DI107" s="25">
        <f t="shared" si="131"/>
        <v>0</v>
      </c>
      <c r="DK107" s="31">
        <f t="shared" si="88"/>
        <v>50000000</v>
      </c>
      <c r="DL107" s="31">
        <f t="shared" si="89"/>
        <v>50000000</v>
      </c>
      <c r="DM107" s="31">
        <f t="shared" si="90"/>
        <v>50000000</v>
      </c>
    </row>
    <row r="108" spans="1:117" s="48" customFormat="1" ht="21" customHeight="1" thickBot="1" x14ac:dyDescent="0.3">
      <c r="A108" s="77"/>
      <c r="B108" s="243" t="s">
        <v>302</v>
      </c>
      <c r="C108" s="244"/>
      <c r="D108" s="244"/>
      <c r="E108" s="244"/>
      <c r="F108" s="245"/>
      <c r="G108" s="65">
        <f t="shared" ref="G108:Z108" si="132">SUM(G93:G107)</f>
        <v>2528280551</v>
      </c>
      <c r="H108" s="65">
        <f t="shared" si="132"/>
        <v>200000000</v>
      </c>
      <c r="I108" s="65">
        <f t="shared" si="132"/>
        <v>268168096</v>
      </c>
      <c r="J108" s="65">
        <f t="shared" si="132"/>
        <v>0</v>
      </c>
      <c r="K108" s="65">
        <f t="shared" si="132"/>
        <v>701280247</v>
      </c>
      <c r="L108" s="65">
        <f t="shared" si="132"/>
        <v>0</v>
      </c>
      <c r="M108" s="65">
        <f t="shared" si="132"/>
        <v>0</v>
      </c>
      <c r="N108" s="65">
        <f t="shared" si="132"/>
        <v>0</v>
      </c>
      <c r="O108" s="65">
        <f t="shared" si="132"/>
        <v>0</v>
      </c>
      <c r="P108" s="65">
        <f t="shared" si="132"/>
        <v>0</v>
      </c>
      <c r="Q108" s="65">
        <f t="shared" si="132"/>
        <v>0</v>
      </c>
      <c r="R108" s="65">
        <f t="shared" si="132"/>
        <v>0</v>
      </c>
      <c r="S108" s="65">
        <f t="shared" si="132"/>
        <v>0</v>
      </c>
      <c r="T108" s="65">
        <f t="shared" si="132"/>
        <v>0</v>
      </c>
      <c r="U108" s="65">
        <f t="shared" si="132"/>
        <v>50000000</v>
      </c>
      <c r="V108" s="65">
        <f t="shared" si="132"/>
        <v>1262551657</v>
      </c>
      <c r="W108" s="65">
        <f t="shared" si="132"/>
        <v>0</v>
      </c>
      <c r="X108" s="65">
        <f t="shared" si="132"/>
        <v>0</v>
      </c>
      <c r="Y108" s="65">
        <f t="shared" si="132"/>
        <v>0</v>
      </c>
      <c r="Z108" s="65">
        <f t="shared" si="132"/>
        <v>46280551</v>
      </c>
      <c r="AB108" s="44">
        <f t="shared" si="110"/>
        <v>0.83853090162856692</v>
      </c>
      <c r="AC108" s="65">
        <f>SUM(AC93:AC107)</f>
        <v>2120041370</v>
      </c>
      <c r="AD108" s="65"/>
      <c r="AE108" s="65">
        <f t="shared" ref="AE108:AW108" si="133">SUM(AE93:AE107)</f>
        <v>200000000</v>
      </c>
      <c r="AF108" s="65">
        <f t="shared" si="133"/>
        <v>268168096</v>
      </c>
      <c r="AG108" s="65">
        <f t="shared" si="133"/>
        <v>0</v>
      </c>
      <c r="AH108" s="65">
        <f t="shared" si="133"/>
        <v>701280247</v>
      </c>
      <c r="AI108" s="65">
        <f t="shared" si="133"/>
        <v>0</v>
      </c>
      <c r="AJ108" s="65">
        <f t="shared" si="133"/>
        <v>0</v>
      </c>
      <c r="AK108" s="65">
        <f t="shared" si="133"/>
        <v>0</v>
      </c>
      <c r="AL108" s="65">
        <f t="shared" si="133"/>
        <v>0</v>
      </c>
      <c r="AM108" s="65">
        <f t="shared" si="133"/>
        <v>0</v>
      </c>
      <c r="AN108" s="65">
        <f t="shared" si="133"/>
        <v>0</v>
      </c>
      <c r="AO108" s="65">
        <f t="shared" si="133"/>
        <v>0</v>
      </c>
      <c r="AP108" s="65">
        <f t="shared" si="133"/>
        <v>0</v>
      </c>
      <c r="AQ108" s="65">
        <f t="shared" si="133"/>
        <v>0</v>
      </c>
      <c r="AR108" s="65">
        <f t="shared" si="133"/>
        <v>30058973</v>
      </c>
      <c r="AS108" s="65">
        <f t="shared" si="133"/>
        <v>901639192</v>
      </c>
      <c r="AT108" s="65">
        <f t="shared" si="133"/>
        <v>0</v>
      </c>
      <c r="AU108" s="65">
        <f t="shared" si="133"/>
        <v>0</v>
      </c>
      <c r="AV108" s="65">
        <f t="shared" si="133"/>
        <v>0</v>
      </c>
      <c r="AW108" s="65">
        <f t="shared" si="133"/>
        <v>18894862</v>
      </c>
      <c r="AX108" s="44">
        <f t="shared" si="112"/>
        <v>0.16146909837143308</v>
      </c>
      <c r="AY108" s="65">
        <f>SUM(AY93:AY107)</f>
        <v>408239181</v>
      </c>
      <c r="AZ108" s="65">
        <f t="shared" ref="AZ108:BR108" si="134">SUM(AZ93:AZ107)</f>
        <v>0</v>
      </c>
      <c r="BA108" s="65">
        <f t="shared" si="134"/>
        <v>0</v>
      </c>
      <c r="BB108" s="65">
        <f t="shared" si="134"/>
        <v>0</v>
      </c>
      <c r="BC108" s="65">
        <f t="shared" si="134"/>
        <v>0</v>
      </c>
      <c r="BD108" s="65">
        <f t="shared" si="134"/>
        <v>0</v>
      </c>
      <c r="BE108" s="65">
        <f t="shared" si="134"/>
        <v>0</v>
      </c>
      <c r="BF108" s="65">
        <f t="shared" si="134"/>
        <v>0</v>
      </c>
      <c r="BG108" s="65">
        <f t="shared" si="134"/>
        <v>0</v>
      </c>
      <c r="BH108" s="65">
        <f t="shared" si="134"/>
        <v>0</v>
      </c>
      <c r="BI108" s="65">
        <f t="shared" si="134"/>
        <v>0</v>
      </c>
      <c r="BJ108" s="65">
        <f t="shared" si="134"/>
        <v>0</v>
      </c>
      <c r="BK108" s="65">
        <f t="shared" si="134"/>
        <v>0</v>
      </c>
      <c r="BL108" s="65">
        <f t="shared" si="134"/>
        <v>0</v>
      </c>
      <c r="BM108" s="65">
        <f t="shared" si="134"/>
        <v>19941027</v>
      </c>
      <c r="BN108" s="65">
        <f t="shared" si="134"/>
        <v>360912465</v>
      </c>
      <c r="BO108" s="65">
        <f t="shared" si="134"/>
        <v>0</v>
      </c>
      <c r="BP108" s="65">
        <f t="shared" si="134"/>
        <v>0</v>
      </c>
      <c r="BQ108" s="65">
        <f t="shared" si="134"/>
        <v>0</v>
      </c>
      <c r="BR108" s="65">
        <f t="shared" si="134"/>
        <v>27385689</v>
      </c>
      <c r="BS108" s="44">
        <f t="shared" si="118"/>
        <v>0.80624146999578761</v>
      </c>
      <c r="BT108" s="65">
        <f>SUM(BT93:BT107)</f>
        <v>2038404628</v>
      </c>
      <c r="BU108" s="65">
        <f>SUM(BU93:BU107)</f>
        <v>0</v>
      </c>
      <c r="BV108" s="65">
        <f>SUM(BV93:BV107)</f>
        <v>192408143</v>
      </c>
      <c r="BW108" s="65">
        <f>SUM(BW93:BW107)</f>
        <v>268168096</v>
      </c>
      <c r="BX108" s="65"/>
      <c r="BY108" s="65">
        <f>SUM(BY93:BY107)</f>
        <v>701280247</v>
      </c>
      <c r="BZ108" s="65">
        <f>SUM(BZ93:BZ107)</f>
        <v>0</v>
      </c>
      <c r="CA108" s="65"/>
      <c r="CB108" s="65">
        <f t="shared" ref="CB108:CJ108" si="135">SUM(CB93:CB107)</f>
        <v>0</v>
      </c>
      <c r="CC108" s="65">
        <f t="shared" si="135"/>
        <v>0</v>
      </c>
      <c r="CD108" s="65">
        <f t="shared" si="135"/>
        <v>0</v>
      </c>
      <c r="CE108" s="65">
        <f t="shared" si="135"/>
        <v>0</v>
      </c>
      <c r="CF108" s="65">
        <f t="shared" si="135"/>
        <v>0</v>
      </c>
      <c r="CG108" s="65">
        <f t="shared" si="135"/>
        <v>0</v>
      </c>
      <c r="CH108" s="65">
        <f t="shared" si="135"/>
        <v>0</v>
      </c>
      <c r="CI108" s="65">
        <f t="shared" si="135"/>
        <v>30058973</v>
      </c>
      <c r="CJ108" s="65">
        <f t="shared" si="135"/>
        <v>827963827</v>
      </c>
      <c r="CK108" s="65"/>
      <c r="CL108" s="65">
        <f>SUM(CL93:CL107)</f>
        <v>0</v>
      </c>
      <c r="CM108" s="65">
        <f>SUM(CM93:CM107)</f>
        <v>0</v>
      </c>
      <c r="CN108" s="65">
        <f>SUM(CN93:CN107)</f>
        <v>18525342</v>
      </c>
      <c r="CO108" s="44">
        <f t="shared" si="120"/>
        <v>0.19375853000421239</v>
      </c>
      <c r="CP108" s="65">
        <f t="shared" ref="CP108:DI108" si="136">SUM(CP93:CP107)</f>
        <v>489875923</v>
      </c>
      <c r="CQ108" s="65">
        <f t="shared" si="136"/>
        <v>7591857</v>
      </c>
      <c r="CR108" s="65">
        <f t="shared" si="136"/>
        <v>0</v>
      </c>
      <c r="CS108" s="65">
        <f t="shared" si="136"/>
        <v>0</v>
      </c>
      <c r="CT108" s="65">
        <f t="shared" si="136"/>
        <v>0</v>
      </c>
      <c r="CU108" s="65">
        <f t="shared" si="136"/>
        <v>0</v>
      </c>
      <c r="CV108" s="65">
        <f t="shared" si="136"/>
        <v>0</v>
      </c>
      <c r="CW108" s="65">
        <f t="shared" si="136"/>
        <v>0</v>
      </c>
      <c r="CX108" s="65">
        <f t="shared" si="136"/>
        <v>0</v>
      </c>
      <c r="CY108" s="65">
        <f t="shared" si="136"/>
        <v>0</v>
      </c>
      <c r="CZ108" s="65">
        <f t="shared" si="136"/>
        <v>0</v>
      </c>
      <c r="DA108" s="65">
        <f t="shared" si="136"/>
        <v>0</v>
      </c>
      <c r="DB108" s="65">
        <f t="shared" si="136"/>
        <v>0</v>
      </c>
      <c r="DC108" s="65">
        <f t="shared" si="136"/>
        <v>0</v>
      </c>
      <c r="DD108" s="65">
        <f t="shared" si="136"/>
        <v>19941027</v>
      </c>
      <c r="DE108" s="65">
        <f t="shared" si="136"/>
        <v>434587830</v>
      </c>
      <c r="DF108" s="65">
        <f t="shared" si="136"/>
        <v>0</v>
      </c>
      <c r="DG108" s="65">
        <f t="shared" si="136"/>
        <v>0</v>
      </c>
      <c r="DH108" s="65">
        <f t="shared" si="136"/>
        <v>0</v>
      </c>
      <c r="DI108" s="95">
        <f t="shared" si="136"/>
        <v>27755209</v>
      </c>
      <c r="DK108" s="31">
        <f t="shared" si="88"/>
        <v>2528280551</v>
      </c>
      <c r="DL108" s="31">
        <f t="shared" si="89"/>
        <v>2528280551</v>
      </c>
      <c r="DM108" s="31">
        <f t="shared" si="90"/>
        <v>2528280551</v>
      </c>
    </row>
    <row r="109" spans="1:117" ht="51" customHeight="1" thickTop="1" x14ac:dyDescent="0.25">
      <c r="A109" s="235" t="s">
        <v>303</v>
      </c>
      <c r="B109" s="231" t="s">
        <v>304</v>
      </c>
      <c r="C109" s="73" t="s">
        <v>305</v>
      </c>
      <c r="D109" s="22" t="s">
        <v>306</v>
      </c>
      <c r="E109" s="96">
        <v>111</v>
      </c>
      <c r="F109" s="24" t="s">
        <v>307</v>
      </c>
      <c r="G109" s="25">
        <f t="shared" ref="G109:G127" si="137">SUM(H109:Z109)</f>
        <v>2847721350</v>
      </c>
      <c r="H109" s="25"/>
      <c r="I109" s="25">
        <f>2264025000</f>
        <v>2264025000</v>
      </c>
      <c r="J109" s="25">
        <f>72450095</f>
        <v>72450095</v>
      </c>
      <c r="K109" s="25"/>
      <c r="L109" s="25"/>
      <c r="M109" s="25">
        <f>54387</f>
        <v>54387</v>
      </c>
      <c r="N109" s="25">
        <f>30665828</f>
        <v>30665828</v>
      </c>
      <c r="O109" s="25">
        <f>1940856</f>
        <v>1940856</v>
      </c>
      <c r="P109" s="25"/>
      <c r="Q109" s="58">
        <f>60000000+100000000</f>
        <v>160000000</v>
      </c>
      <c r="R109" s="25"/>
      <c r="S109" s="25"/>
      <c r="T109" s="25"/>
      <c r="U109" s="25"/>
      <c r="V109" s="25"/>
      <c r="W109" s="25"/>
      <c r="X109" s="25"/>
      <c r="Y109" s="25"/>
      <c r="Z109" s="25">
        <f>28000000+784585184-485000000-9000000</f>
        <v>318585184</v>
      </c>
      <c r="AA109" s="97"/>
      <c r="AB109" s="27">
        <f t="shared" si="110"/>
        <v>0.44417958133438862</v>
      </c>
      <c r="AC109" s="25">
        <f t="shared" ref="AC109:AC127" si="138">SUM(AD109:AW109)</f>
        <v>1264899677</v>
      </c>
      <c r="AD109" s="25"/>
      <c r="AE109" s="25"/>
      <c r="AF109" s="25">
        <f>+'[7]MAYO 2016'!$M$18</f>
        <v>1264899677</v>
      </c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7">
        <f t="shared" si="112"/>
        <v>0.55582041866561138</v>
      </c>
      <c r="AY109" s="25">
        <f t="shared" ref="AY109:AY127" si="139">SUM(AZ109:BR109)</f>
        <v>1582821673</v>
      </c>
      <c r="AZ109" s="25">
        <f t="shared" ref="AZ109:BN120" si="140">H109-AE109</f>
        <v>0</v>
      </c>
      <c r="BA109" s="25">
        <f t="shared" si="140"/>
        <v>999125323</v>
      </c>
      <c r="BB109" s="25">
        <f t="shared" si="140"/>
        <v>72450095</v>
      </c>
      <c r="BC109" s="25">
        <f t="shared" ref="BC109:BN119" si="141">+K109-AH109</f>
        <v>0</v>
      </c>
      <c r="BD109" s="25">
        <f t="shared" si="141"/>
        <v>0</v>
      </c>
      <c r="BE109" s="25">
        <f t="shared" si="141"/>
        <v>54387</v>
      </c>
      <c r="BF109" s="25">
        <f t="shared" si="141"/>
        <v>30665828</v>
      </c>
      <c r="BG109" s="25">
        <f t="shared" si="141"/>
        <v>1940856</v>
      </c>
      <c r="BH109" s="25">
        <f t="shared" si="141"/>
        <v>0</v>
      </c>
      <c r="BI109" s="25">
        <f t="shared" si="141"/>
        <v>160000000</v>
      </c>
      <c r="BJ109" s="25">
        <f t="shared" si="141"/>
        <v>0</v>
      </c>
      <c r="BK109" s="25">
        <f t="shared" si="141"/>
        <v>0</v>
      </c>
      <c r="BL109" s="25">
        <f t="shared" si="141"/>
        <v>0</v>
      </c>
      <c r="BM109" s="25">
        <f t="shared" si="141"/>
        <v>0</v>
      </c>
      <c r="BN109" s="25">
        <f t="shared" si="141"/>
        <v>0</v>
      </c>
      <c r="BO109" s="25"/>
      <c r="BP109" s="25"/>
      <c r="BQ109" s="25">
        <f t="shared" ref="BQ109:BQ120" si="142">Y109-AV109</f>
        <v>0</v>
      </c>
      <c r="BR109" s="25">
        <f t="shared" ref="BR109:BR119" si="143">+Z109-AW109</f>
        <v>318585184</v>
      </c>
      <c r="BS109" s="27">
        <f t="shared" si="118"/>
        <v>6.7201587332271814E-2</v>
      </c>
      <c r="BT109" s="25">
        <f t="shared" ref="BT109:BT127" si="144">SUM(BU109:CN109)</f>
        <v>191371395</v>
      </c>
      <c r="BU109" s="25"/>
      <c r="BV109" s="25"/>
      <c r="BW109" s="25">
        <f>+'[2]MARZO 2016 ULTIMO'!$H$16</f>
        <v>191371395</v>
      </c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7">
        <f t="shared" si="120"/>
        <v>0.93279841266772823</v>
      </c>
      <c r="CP109" s="25">
        <f t="shared" ref="CP109:CP127" si="145">SUM(CQ109:DI109)</f>
        <v>2656349955</v>
      </c>
      <c r="CQ109" s="25">
        <f t="shared" ref="CQ109:CV120" si="146">H109-BV109</f>
        <v>0</v>
      </c>
      <c r="CR109" s="25">
        <f t="shared" si="146"/>
        <v>2072653605</v>
      </c>
      <c r="CS109" s="25">
        <f t="shared" si="146"/>
        <v>72450095</v>
      </c>
      <c r="CT109" s="25">
        <f t="shared" si="146"/>
        <v>0</v>
      </c>
      <c r="CU109" s="25">
        <f t="shared" si="146"/>
        <v>0</v>
      </c>
      <c r="CV109" s="25">
        <f t="shared" si="146"/>
        <v>54387</v>
      </c>
      <c r="CW109" s="25">
        <f t="shared" ref="CW109:CY119" si="147">+N109-CB109</f>
        <v>30665828</v>
      </c>
      <c r="CX109" s="25">
        <f t="shared" si="147"/>
        <v>1940856</v>
      </c>
      <c r="CY109" s="25">
        <f t="shared" si="147"/>
        <v>0</v>
      </c>
      <c r="CZ109" s="25">
        <f t="shared" ref="CZ109:DB120" si="148">Q109-CE109</f>
        <v>160000000</v>
      </c>
      <c r="DA109" s="25">
        <f t="shared" si="148"/>
        <v>0</v>
      </c>
      <c r="DB109" s="25">
        <f t="shared" si="148"/>
        <v>0</v>
      </c>
      <c r="DC109" s="25">
        <f t="shared" ref="DC109:DE119" si="149">+T109-CH109</f>
        <v>0</v>
      </c>
      <c r="DD109" s="25">
        <f t="shared" si="149"/>
        <v>0</v>
      </c>
      <c r="DE109" s="25">
        <f t="shared" si="149"/>
        <v>0</v>
      </c>
      <c r="DF109" s="25"/>
      <c r="DG109" s="25">
        <f t="shared" ref="DG109:DI119" si="150">+X109-CL109</f>
        <v>0</v>
      </c>
      <c r="DH109" s="25">
        <f t="shared" si="150"/>
        <v>0</v>
      </c>
      <c r="DI109" s="25">
        <f t="shared" si="150"/>
        <v>318585184</v>
      </c>
      <c r="DK109" s="31">
        <f t="shared" si="88"/>
        <v>2847721350</v>
      </c>
      <c r="DL109" s="31">
        <f t="shared" si="89"/>
        <v>2847721350</v>
      </c>
      <c r="DM109" s="31">
        <f t="shared" si="90"/>
        <v>2847721350</v>
      </c>
    </row>
    <row r="110" spans="1:117" s="61" customFormat="1" ht="36" customHeight="1" x14ac:dyDescent="0.25">
      <c r="A110" s="232"/>
      <c r="B110" s="226"/>
      <c r="C110" s="59" t="s">
        <v>308</v>
      </c>
      <c r="D110" s="22" t="s">
        <v>309</v>
      </c>
      <c r="E110" s="94">
        <v>111</v>
      </c>
      <c r="F110" s="24" t="s">
        <v>310</v>
      </c>
      <c r="G110" s="25">
        <f t="shared" si="137"/>
        <v>1088479836</v>
      </c>
      <c r="H110" s="58"/>
      <c r="I110" s="58">
        <v>982978733</v>
      </c>
      <c r="J110" s="58">
        <v>39062301</v>
      </c>
      <c r="K110" s="58"/>
      <c r="L110" s="58"/>
      <c r="M110" s="58"/>
      <c r="N110" s="58"/>
      <c r="O110" s="58"/>
      <c r="P110" s="58">
        <f>3438802</f>
        <v>3438802</v>
      </c>
      <c r="Q110" s="58">
        <f>50000000</f>
        <v>50000000</v>
      </c>
      <c r="R110" s="58"/>
      <c r="S110" s="58"/>
      <c r="T110" s="58"/>
      <c r="U110" s="58"/>
      <c r="V110" s="58"/>
      <c r="W110" s="58"/>
      <c r="X110" s="58"/>
      <c r="Y110" s="58"/>
      <c r="Z110" s="58">
        <f>12000000+1000000</f>
        <v>13000000</v>
      </c>
      <c r="AA110" s="98"/>
      <c r="AB110" s="62">
        <f t="shared" si="110"/>
        <v>0.99540581291944119</v>
      </c>
      <c r="AC110" s="25">
        <f t="shared" si="138"/>
        <v>1083479156</v>
      </c>
      <c r="AD110" s="58"/>
      <c r="AE110" s="58"/>
      <c r="AF110" s="58">
        <f>+'[1]JULIO 2016'!$M$31</f>
        <v>982978733</v>
      </c>
      <c r="AG110" s="58">
        <f>+'[1]JULIO 2016'!$N$31</f>
        <v>37846647</v>
      </c>
      <c r="AH110" s="58"/>
      <c r="AI110" s="58"/>
      <c r="AJ110" s="58"/>
      <c r="AK110" s="58"/>
      <c r="AL110" s="58"/>
      <c r="AM110" s="58"/>
      <c r="AN110" s="25">
        <f>+'[7]MAYO 2016'!$U$31</f>
        <v>49856575</v>
      </c>
      <c r="AO110" s="58"/>
      <c r="AP110" s="58"/>
      <c r="AQ110" s="58"/>
      <c r="AR110" s="58"/>
      <c r="AS110" s="58"/>
      <c r="AT110" s="58"/>
      <c r="AU110" s="58"/>
      <c r="AV110" s="58"/>
      <c r="AW110" s="58">
        <f>+'[1]JULIO 2016'!$AG$31</f>
        <v>12797201</v>
      </c>
      <c r="AX110" s="62">
        <f t="shared" si="112"/>
        <v>4.5941870805588092E-3</v>
      </c>
      <c r="AY110" s="25">
        <f t="shared" si="139"/>
        <v>5000680</v>
      </c>
      <c r="AZ110" s="58">
        <f t="shared" si="140"/>
        <v>0</v>
      </c>
      <c r="BA110" s="58">
        <f t="shared" si="140"/>
        <v>0</v>
      </c>
      <c r="BB110" s="58">
        <f t="shared" si="140"/>
        <v>1215654</v>
      </c>
      <c r="BC110" s="58">
        <f t="shared" si="141"/>
        <v>0</v>
      </c>
      <c r="BD110" s="58">
        <f t="shared" si="141"/>
        <v>0</v>
      </c>
      <c r="BE110" s="25">
        <f t="shared" si="141"/>
        <v>0</v>
      </c>
      <c r="BF110" s="58">
        <f t="shared" si="141"/>
        <v>0</v>
      </c>
      <c r="BG110" s="58">
        <f t="shared" si="141"/>
        <v>0</v>
      </c>
      <c r="BH110" s="58">
        <f t="shared" si="141"/>
        <v>3438802</v>
      </c>
      <c r="BI110" s="58">
        <f t="shared" si="141"/>
        <v>143425</v>
      </c>
      <c r="BJ110" s="58">
        <f t="shared" si="141"/>
        <v>0</v>
      </c>
      <c r="BK110" s="58">
        <f t="shared" si="141"/>
        <v>0</v>
      </c>
      <c r="BL110" s="58">
        <f t="shared" si="141"/>
        <v>0</v>
      </c>
      <c r="BM110" s="58">
        <f t="shared" si="141"/>
        <v>0</v>
      </c>
      <c r="BN110" s="58">
        <f t="shared" si="141"/>
        <v>0</v>
      </c>
      <c r="BO110" s="58"/>
      <c r="BP110" s="58"/>
      <c r="BQ110" s="25">
        <f t="shared" si="142"/>
        <v>0</v>
      </c>
      <c r="BR110" s="58">
        <f t="shared" si="143"/>
        <v>202799</v>
      </c>
      <c r="BS110" s="62">
        <f t="shared" si="118"/>
        <v>0.7215436731342445</v>
      </c>
      <c r="BT110" s="25">
        <f t="shared" si="144"/>
        <v>785385739</v>
      </c>
      <c r="BU110" s="58"/>
      <c r="BV110" s="58"/>
      <c r="BW110" s="58">
        <f>+'[1]JULIO 2016'!$H$32+'[1]JULIO 2016'!$H$36+'[1]JULIO 2016'!$H$38+'[1]JULIO 2016'!$H$41+'[1]JULIO 2016'!$H$43+'[1]JULIO 2016'!$H$47+'[1]JULIO 2016'!$H$49+'[1]JULIO 2016'!$H$51+'[1]JULIO 2016'!$H$55+'[1]JULIO 2016'!$H$62+'[1]JULIO 2016'!$H$70</f>
        <v>692820764</v>
      </c>
      <c r="BX110" s="58">
        <f>+'[6]JUNIO 2016'!$H$56</f>
        <v>30710300</v>
      </c>
      <c r="BY110" s="58"/>
      <c r="BZ110" s="58"/>
      <c r="CA110" s="58"/>
      <c r="CB110" s="58"/>
      <c r="CC110" s="58"/>
      <c r="CD110" s="58"/>
      <c r="CE110" s="58">
        <f>+'[3]ABRIL 2016'!$H$34</f>
        <v>49856575</v>
      </c>
      <c r="CF110" s="58"/>
      <c r="CG110" s="58"/>
      <c r="CH110" s="58"/>
      <c r="CI110" s="58"/>
      <c r="CJ110" s="58"/>
      <c r="CK110" s="58"/>
      <c r="CL110" s="58"/>
      <c r="CM110" s="58"/>
      <c r="CN110" s="58">
        <f>+'[1]JULIO 2016'!$H$53+'[1]JULIO 2016'!$H$59+'[1]JULIO 2016'!$H$60+'[1]JULIO 2016'!$H$64+'[1]JULIO 2016'!$H$67</f>
        <v>11998100</v>
      </c>
      <c r="CO110" s="62">
        <f t="shared" si="120"/>
        <v>0.2784563268657555</v>
      </c>
      <c r="CP110" s="25">
        <f t="shared" si="145"/>
        <v>303094097</v>
      </c>
      <c r="CQ110" s="25">
        <f t="shared" si="146"/>
        <v>0</v>
      </c>
      <c r="CR110" s="58">
        <f t="shared" si="146"/>
        <v>290157969</v>
      </c>
      <c r="CS110" s="58">
        <f t="shared" si="146"/>
        <v>8352001</v>
      </c>
      <c r="CT110" s="58">
        <f t="shared" si="146"/>
        <v>0</v>
      </c>
      <c r="CU110" s="58">
        <f t="shared" si="146"/>
        <v>0</v>
      </c>
      <c r="CV110" s="25">
        <f t="shared" si="146"/>
        <v>0</v>
      </c>
      <c r="CW110" s="58">
        <f t="shared" si="147"/>
        <v>0</v>
      </c>
      <c r="CX110" s="58">
        <f t="shared" si="147"/>
        <v>0</v>
      </c>
      <c r="CY110" s="25">
        <f t="shared" si="147"/>
        <v>3438802</v>
      </c>
      <c r="CZ110" s="58">
        <f t="shared" si="148"/>
        <v>143425</v>
      </c>
      <c r="DA110" s="58">
        <f t="shared" si="148"/>
        <v>0</v>
      </c>
      <c r="DB110" s="58">
        <f t="shared" si="148"/>
        <v>0</v>
      </c>
      <c r="DC110" s="58">
        <f t="shared" si="149"/>
        <v>0</v>
      </c>
      <c r="DD110" s="58">
        <f t="shared" si="149"/>
        <v>0</v>
      </c>
      <c r="DE110" s="58">
        <f t="shared" si="149"/>
        <v>0</v>
      </c>
      <c r="DF110" s="58"/>
      <c r="DG110" s="58">
        <f t="shared" si="150"/>
        <v>0</v>
      </c>
      <c r="DH110" s="25">
        <f t="shared" si="150"/>
        <v>0</v>
      </c>
      <c r="DI110" s="58">
        <f t="shared" si="150"/>
        <v>1001900</v>
      </c>
      <c r="DK110" s="31">
        <f t="shared" si="88"/>
        <v>1088479836</v>
      </c>
      <c r="DL110" s="31">
        <f t="shared" si="89"/>
        <v>1088479836</v>
      </c>
      <c r="DM110" s="31">
        <f t="shared" si="90"/>
        <v>1088479836</v>
      </c>
    </row>
    <row r="111" spans="1:117" ht="26.25" customHeight="1" x14ac:dyDescent="0.25">
      <c r="A111" s="232"/>
      <c r="B111" s="227"/>
      <c r="C111" s="73" t="s">
        <v>311</v>
      </c>
      <c r="D111" s="22" t="s">
        <v>312</v>
      </c>
      <c r="E111" s="96">
        <v>111</v>
      </c>
      <c r="F111" s="24" t="s">
        <v>313</v>
      </c>
      <c r="G111" s="25">
        <f t="shared" si="137"/>
        <v>100000000</v>
      </c>
      <c r="H111" s="25"/>
      <c r="I111" s="25"/>
      <c r="J111" s="25">
        <v>59490931</v>
      </c>
      <c r="K111" s="25"/>
      <c r="L111" s="25"/>
      <c r="M111" s="25"/>
      <c r="N111" s="25"/>
      <c r="O111" s="25"/>
      <c r="P111" s="25"/>
      <c r="Q111" s="58">
        <f>140509069-100000000</f>
        <v>40509069</v>
      </c>
      <c r="R111" s="25"/>
      <c r="S111" s="25"/>
      <c r="T111" s="25"/>
      <c r="U111" s="25"/>
      <c r="V111" s="25"/>
      <c r="W111" s="25"/>
      <c r="X111" s="25"/>
      <c r="Y111" s="25"/>
      <c r="Z111" s="25"/>
      <c r="AA111" s="97"/>
      <c r="AB111" s="27">
        <f t="shared" si="110"/>
        <v>0.44638040000000001</v>
      </c>
      <c r="AC111" s="25">
        <f t="shared" si="138"/>
        <v>44638040</v>
      </c>
      <c r="AD111" s="25"/>
      <c r="AE111" s="25"/>
      <c r="AF111" s="25"/>
      <c r="AG111" s="25">
        <f>+'[1]JULIO 2016'!$N$77</f>
        <v>14638040</v>
      </c>
      <c r="AH111" s="25"/>
      <c r="AI111" s="25"/>
      <c r="AJ111" s="25"/>
      <c r="AK111" s="25"/>
      <c r="AL111" s="25"/>
      <c r="AM111" s="25"/>
      <c r="AN111" s="25">
        <f>+'[3]ABRIL 2016'!$U$50</f>
        <v>30000000</v>
      </c>
      <c r="AO111" s="25"/>
      <c r="AP111" s="25"/>
      <c r="AQ111" s="25"/>
      <c r="AR111" s="25"/>
      <c r="AS111" s="25"/>
      <c r="AT111" s="25"/>
      <c r="AU111" s="25"/>
      <c r="AV111" s="25"/>
      <c r="AW111" s="25"/>
      <c r="AX111" s="27">
        <f t="shared" si="112"/>
        <v>0.55361959999999999</v>
      </c>
      <c r="AY111" s="25">
        <f t="shared" si="139"/>
        <v>55361960</v>
      </c>
      <c r="AZ111" s="25">
        <f t="shared" si="140"/>
        <v>0</v>
      </c>
      <c r="BA111" s="25">
        <f t="shared" si="140"/>
        <v>0</v>
      </c>
      <c r="BB111" s="25">
        <f t="shared" si="140"/>
        <v>44852891</v>
      </c>
      <c r="BC111" s="25">
        <f t="shared" si="141"/>
        <v>0</v>
      </c>
      <c r="BD111" s="25">
        <f t="shared" si="141"/>
        <v>0</v>
      </c>
      <c r="BE111" s="25">
        <f t="shared" si="141"/>
        <v>0</v>
      </c>
      <c r="BF111" s="25">
        <f t="shared" si="141"/>
        <v>0</v>
      </c>
      <c r="BG111" s="25">
        <f t="shared" si="141"/>
        <v>0</v>
      </c>
      <c r="BH111" s="25">
        <f t="shared" si="141"/>
        <v>0</v>
      </c>
      <c r="BI111" s="25">
        <f t="shared" si="141"/>
        <v>10509069</v>
      </c>
      <c r="BJ111" s="25">
        <f t="shared" si="141"/>
        <v>0</v>
      </c>
      <c r="BK111" s="25">
        <f t="shared" si="141"/>
        <v>0</v>
      </c>
      <c r="BL111" s="25">
        <f t="shared" si="141"/>
        <v>0</v>
      </c>
      <c r="BM111" s="25">
        <f t="shared" si="141"/>
        <v>0</v>
      </c>
      <c r="BN111" s="25">
        <f t="shared" si="141"/>
        <v>0</v>
      </c>
      <c r="BO111" s="25"/>
      <c r="BP111" s="25"/>
      <c r="BQ111" s="25">
        <f t="shared" si="142"/>
        <v>0</v>
      </c>
      <c r="BR111" s="25">
        <f t="shared" si="143"/>
        <v>0</v>
      </c>
      <c r="BS111" s="27">
        <f t="shared" si="118"/>
        <v>0.44638040000000001</v>
      </c>
      <c r="BT111" s="25">
        <f t="shared" si="144"/>
        <v>44638040</v>
      </c>
      <c r="BU111" s="25"/>
      <c r="BV111" s="25"/>
      <c r="BW111" s="25"/>
      <c r="BX111" s="25">
        <f>+'[6]JUNIO 2016'!$H$67+'[6]JUNIO 2016'!$H$70</f>
        <v>14638040</v>
      </c>
      <c r="BY111" s="25"/>
      <c r="BZ111" s="25"/>
      <c r="CA111" s="25"/>
      <c r="CB111" s="25"/>
      <c r="CC111" s="25"/>
      <c r="CD111" s="25"/>
      <c r="CE111" s="25">
        <f>+'[7]MAYO 2016'!$H$62</f>
        <v>30000000</v>
      </c>
      <c r="CF111" s="25"/>
      <c r="CG111" s="25"/>
      <c r="CH111" s="25"/>
      <c r="CI111" s="25"/>
      <c r="CJ111" s="25"/>
      <c r="CK111" s="25"/>
      <c r="CL111" s="25"/>
      <c r="CM111" s="25"/>
      <c r="CN111" s="25"/>
      <c r="CO111" s="27">
        <f t="shared" si="120"/>
        <v>0.55361959999999999</v>
      </c>
      <c r="CP111" s="25">
        <f t="shared" si="145"/>
        <v>55361960</v>
      </c>
      <c r="CQ111" s="25">
        <f t="shared" si="146"/>
        <v>0</v>
      </c>
      <c r="CR111" s="25">
        <f t="shared" si="146"/>
        <v>0</v>
      </c>
      <c r="CS111" s="25">
        <f t="shared" si="146"/>
        <v>44852891</v>
      </c>
      <c r="CT111" s="25">
        <f t="shared" si="146"/>
        <v>0</v>
      </c>
      <c r="CU111" s="25">
        <f t="shared" si="146"/>
        <v>0</v>
      </c>
      <c r="CV111" s="25">
        <f t="shared" si="146"/>
        <v>0</v>
      </c>
      <c r="CW111" s="25">
        <f t="shared" si="147"/>
        <v>0</v>
      </c>
      <c r="CX111" s="25">
        <f t="shared" si="147"/>
        <v>0</v>
      </c>
      <c r="CY111" s="25">
        <f t="shared" si="147"/>
        <v>0</v>
      </c>
      <c r="CZ111" s="25">
        <f t="shared" si="148"/>
        <v>10509069</v>
      </c>
      <c r="DA111" s="25">
        <f t="shared" si="148"/>
        <v>0</v>
      </c>
      <c r="DB111" s="25">
        <f t="shared" si="148"/>
        <v>0</v>
      </c>
      <c r="DC111" s="25">
        <f t="shared" si="149"/>
        <v>0</v>
      </c>
      <c r="DD111" s="25">
        <f t="shared" si="149"/>
        <v>0</v>
      </c>
      <c r="DE111" s="25">
        <f t="shared" si="149"/>
        <v>0</v>
      </c>
      <c r="DF111" s="25"/>
      <c r="DG111" s="25">
        <f t="shared" si="150"/>
        <v>0</v>
      </c>
      <c r="DH111" s="25">
        <f t="shared" si="150"/>
        <v>0</v>
      </c>
      <c r="DI111" s="25">
        <f t="shared" si="150"/>
        <v>0</v>
      </c>
      <c r="DJ111" s="48"/>
      <c r="DK111" s="31">
        <f t="shared" si="88"/>
        <v>100000000</v>
      </c>
      <c r="DL111" s="31">
        <f t="shared" si="89"/>
        <v>100000000</v>
      </c>
      <c r="DM111" s="31">
        <f t="shared" si="90"/>
        <v>100000000</v>
      </c>
    </row>
    <row r="112" spans="1:117" ht="35.25" customHeight="1" x14ac:dyDescent="0.25">
      <c r="A112" s="232"/>
      <c r="B112" s="225" t="s">
        <v>314</v>
      </c>
      <c r="C112" s="73" t="s">
        <v>315</v>
      </c>
      <c r="D112" s="22" t="s">
        <v>316</v>
      </c>
      <c r="E112" s="96">
        <v>211</v>
      </c>
      <c r="F112" s="24" t="s">
        <v>310</v>
      </c>
      <c r="G112" s="25">
        <f t="shared" si="137"/>
        <v>2379879497</v>
      </c>
      <c r="H112" s="25"/>
      <c r="I112" s="25">
        <v>2300000000</v>
      </c>
      <c r="J112" s="25"/>
      <c r="K112" s="25"/>
      <c r="L112" s="25"/>
      <c r="M112" s="25"/>
      <c r="N112" s="25"/>
      <c r="O112" s="25"/>
      <c r="P112" s="25"/>
      <c r="Q112" s="25">
        <f>70000000</f>
        <v>70000000</v>
      </c>
      <c r="R112" s="25"/>
      <c r="S112" s="25"/>
      <c r="T112" s="25"/>
      <c r="U112" s="25"/>
      <c r="V112" s="25"/>
      <c r="W112" s="25"/>
      <c r="X112" s="25"/>
      <c r="Y112" s="25"/>
      <c r="Z112" s="25">
        <f>9879497</f>
        <v>9879497</v>
      </c>
      <c r="AB112" s="27">
        <f t="shared" si="110"/>
        <v>0.41251400553580214</v>
      </c>
      <c r="AC112" s="25">
        <f t="shared" si="138"/>
        <v>981733624</v>
      </c>
      <c r="AD112" s="25"/>
      <c r="AE112" s="25"/>
      <c r="AF112" s="25">
        <f>+'[1]JULIO 2016'!$M$94</f>
        <v>901867504</v>
      </c>
      <c r="AG112" s="25"/>
      <c r="AH112" s="25"/>
      <c r="AI112" s="25"/>
      <c r="AJ112" s="25"/>
      <c r="AK112" s="25"/>
      <c r="AL112" s="25"/>
      <c r="AM112" s="25"/>
      <c r="AN112" s="25">
        <f>+'[7]MAYO 2016'!$U$75</f>
        <v>70000000</v>
      </c>
      <c r="AO112" s="25"/>
      <c r="AP112" s="25"/>
      <c r="AQ112" s="25"/>
      <c r="AR112" s="25"/>
      <c r="AS112" s="25"/>
      <c r="AT112" s="25"/>
      <c r="AU112" s="25"/>
      <c r="AV112" s="25"/>
      <c r="AW112" s="25">
        <f>+'[7]MAYO 2016'!$AG$75</f>
        <v>9866120</v>
      </c>
      <c r="AX112" s="27">
        <f t="shared" si="112"/>
        <v>0.58748599446419791</v>
      </c>
      <c r="AY112" s="25">
        <f t="shared" si="139"/>
        <v>1398145873</v>
      </c>
      <c r="AZ112" s="25">
        <f t="shared" si="140"/>
        <v>0</v>
      </c>
      <c r="BA112" s="25">
        <f t="shared" si="140"/>
        <v>1398132496</v>
      </c>
      <c r="BB112" s="25">
        <f t="shared" si="140"/>
        <v>0</v>
      </c>
      <c r="BC112" s="25">
        <f t="shared" si="141"/>
        <v>0</v>
      </c>
      <c r="BD112" s="25">
        <f t="shared" si="141"/>
        <v>0</v>
      </c>
      <c r="BE112" s="25">
        <f t="shared" si="141"/>
        <v>0</v>
      </c>
      <c r="BF112" s="25">
        <f t="shared" si="141"/>
        <v>0</v>
      </c>
      <c r="BG112" s="25">
        <f t="shared" si="141"/>
        <v>0</v>
      </c>
      <c r="BH112" s="25">
        <f t="shared" si="141"/>
        <v>0</v>
      </c>
      <c r="BI112" s="25">
        <f t="shared" si="141"/>
        <v>0</v>
      </c>
      <c r="BJ112" s="25">
        <f t="shared" si="141"/>
        <v>0</v>
      </c>
      <c r="BK112" s="25">
        <f t="shared" si="141"/>
        <v>0</v>
      </c>
      <c r="BL112" s="25">
        <f t="shared" si="141"/>
        <v>0</v>
      </c>
      <c r="BM112" s="25">
        <f t="shared" si="141"/>
        <v>0</v>
      </c>
      <c r="BN112" s="25">
        <f t="shared" si="141"/>
        <v>0</v>
      </c>
      <c r="BO112" s="25"/>
      <c r="BP112" s="25"/>
      <c r="BQ112" s="25">
        <f t="shared" si="142"/>
        <v>0</v>
      </c>
      <c r="BR112" s="25">
        <f t="shared" si="143"/>
        <v>13377</v>
      </c>
      <c r="BS112" s="27">
        <f t="shared" si="118"/>
        <v>0.31634836971747732</v>
      </c>
      <c r="BT112" s="25">
        <f t="shared" si="144"/>
        <v>752870999</v>
      </c>
      <c r="BU112" s="25"/>
      <c r="BV112" s="25"/>
      <c r="BW112" s="25">
        <f>+'[1]JULIO 2016'!$H$95+'[1]JULIO 2016'!$H$98+'[1]JULIO 2016'!$H$102+'[1]JULIO 2016'!$H$104+'[1]JULIO 2016'!$H$106+'[1]JULIO 2016'!$H$108+'[1]JULIO 2016'!$H$109+'[1]JULIO 2016'!$H$115+'[1]JULIO 2016'!$H$119+'[1]JULIO 2016'!$H$121+'[1]JULIO 2016'!$H$123</f>
        <v>743004879</v>
      </c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>
        <f>+'[7]MAYO 2016'!$H$91</f>
        <v>9866120</v>
      </c>
      <c r="CO112" s="27">
        <f t="shared" si="120"/>
        <v>0.68365163028252263</v>
      </c>
      <c r="CP112" s="25">
        <f t="shared" si="145"/>
        <v>1627008498</v>
      </c>
      <c r="CQ112" s="25">
        <f t="shared" si="146"/>
        <v>0</v>
      </c>
      <c r="CR112" s="25">
        <f t="shared" si="146"/>
        <v>1556995121</v>
      </c>
      <c r="CS112" s="25">
        <f t="shared" si="146"/>
        <v>0</v>
      </c>
      <c r="CT112" s="25">
        <f t="shared" si="146"/>
        <v>0</v>
      </c>
      <c r="CU112" s="25">
        <f t="shared" si="146"/>
        <v>0</v>
      </c>
      <c r="CV112" s="25">
        <f t="shared" si="146"/>
        <v>0</v>
      </c>
      <c r="CW112" s="25">
        <f t="shared" si="147"/>
        <v>0</v>
      </c>
      <c r="CX112" s="25">
        <f t="shared" si="147"/>
        <v>0</v>
      </c>
      <c r="CY112" s="25">
        <f t="shared" si="147"/>
        <v>0</v>
      </c>
      <c r="CZ112" s="25">
        <f t="shared" si="148"/>
        <v>70000000</v>
      </c>
      <c r="DA112" s="25">
        <f t="shared" si="148"/>
        <v>0</v>
      </c>
      <c r="DB112" s="25">
        <f t="shared" si="148"/>
        <v>0</v>
      </c>
      <c r="DC112" s="25">
        <f t="shared" si="149"/>
        <v>0</v>
      </c>
      <c r="DD112" s="25">
        <f t="shared" si="149"/>
        <v>0</v>
      </c>
      <c r="DE112" s="25">
        <f t="shared" si="149"/>
        <v>0</v>
      </c>
      <c r="DF112" s="25"/>
      <c r="DG112" s="25">
        <f t="shared" si="150"/>
        <v>0</v>
      </c>
      <c r="DH112" s="25">
        <f t="shared" si="150"/>
        <v>0</v>
      </c>
      <c r="DI112" s="25">
        <f t="shared" si="150"/>
        <v>13377</v>
      </c>
      <c r="DK112" s="31">
        <f t="shared" si="88"/>
        <v>2379879497</v>
      </c>
      <c r="DL112" s="31">
        <f t="shared" si="89"/>
        <v>2379879497</v>
      </c>
      <c r="DM112" s="31">
        <f t="shared" si="90"/>
        <v>2379879497</v>
      </c>
    </row>
    <row r="113" spans="1:117" ht="26.25" customHeight="1" x14ac:dyDescent="0.25">
      <c r="A113" s="232"/>
      <c r="B113" s="226"/>
      <c r="C113" s="73" t="s">
        <v>317</v>
      </c>
      <c r="D113" s="22" t="s">
        <v>318</v>
      </c>
      <c r="E113" s="96">
        <v>211</v>
      </c>
      <c r="F113" s="24" t="s">
        <v>313</v>
      </c>
      <c r="G113" s="25">
        <f t="shared" si="137"/>
        <v>310432388</v>
      </c>
      <c r="H113" s="25"/>
      <c r="I113" s="25">
        <v>170000000</v>
      </c>
      <c r="J113" s="25"/>
      <c r="K113" s="25"/>
      <c r="L113" s="25"/>
      <c r="M113" s="25"/>
      <c r="N113" s="25"/>
      <c r="O113" s="25"/>
      <c r="P113" s="25"/>
      <c r="Q113" s="25">
        <v>10432388</v>
      </c>
      <c r="R113" s="25"/>
      <c r="S113" s="25">
        <v>130000000</v>
      </c>
      <c r="T113" s="25"/>
      <c r="U113" s="25"/>
      <c r="V113" s="25"/>
      <c r="W113" s="25"/>
      <c r="X113" s="25"/>
      <c r="Y113" s="25"/>
      <c r="Z113" s="25"/>
      <c r="AB113" s="27">
        <f t="shared" si="110"/>
        <v>0.37419701194322547</v>
      </c>
      <c r="AC113" s="25">
        <f t="shared" si="138"/>
        <v>116162872</v>
      </c>
      <c r="AD113" s="25"/>
      <c r="AE113" s="25"/>
      <c r="AF113" s="25">
        <f>+'[6]JUNIO 2016'!$M$115</f>
        <v>116162872</v>
      </c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7">
        <f t="shared" si="112"/>
        <v>0.62580298805677459</v>
      </c>
      <c r="AY113" s="25">
        <f t="shared" si="139"/>
        <v>194269516</v>
      </c>
      <c r="AZ113" s="25">
        <f t="shared" si="140"/>
        <v>0</v>
      </c>
      <c r="BA113" s="25">
        <f t="shared" si="140"/>
        <v>53837128</v>
      </c>
      <c r="BB113" s="25">
        <f t="shared" si="140"/>
        <v>0</v>
      </c>
      <c r="BC113" s="25">
        <f t="shared" si="141"/>
        <v>0</v>
      </c>
      <c r="BD113" s="25">
        <f t="shared" si="141"/>
        <v>0</v>
      </c>
      <c r="BE113" s="25">
        <f t="shared" si="141"/>
        <v>0</v>
      </c>
      <c r="BF113" s="25">
        <f t="shared" si="141"/>
        <v>0</v>
      </c>
      <c r="BG113" s="25">
        <f t="shared" si="141"/>
        <v>0</v>
      </c>
      <c r="BH113" s="25">
        <f t="shared" si="141"/>
        <v>0</v>
      </c>
      <c r="BI113" s="25">
        <f t="shared" si="141"/>
        <v>10432388</v>
      </c>
      <c r="BJ113" s="25">
        <f t="shared" si="141"/>
        <v>0</v>
      </c>
      <c r="BK113" s="25">
        <f t="shared" si="141"/>
        <v>130000000</v>
      </c>
      <c r="BL113" s="25">
        <f t="shared" si="141"/>
        <v>0</v>
      </c>
      <c r="BM113" s="25">
        <f t="shared" si="141"/>
        <v>0</v>
      </c>
      <c r="BN113" s="25">
        <f t="shared" si="141"/>
        <v>0</v>
      </c>
      <c r="BO113" s="25"/>
      <c r="BP113" s="25"/>
      <c r="BQ113" s="25">
        <f t="shared" si="142"/>
        <v>0</v>
      </c>
      <c r="BR113" s="25">
        <f t="shared" si="143"/>
        <v>0</v>
      </c>
      <c r="BS113" s="27">
        <f t="shared" si="118"/>
        <v>0.3740463833303373</v>
      </c>
      <c r="BT113" s="25">
        <f t="shared" si="144"/>
        <v>116116112</v>
      </c>
      <c r="BU113" s="25"/>
      <c r="BV113" s="25"/>
      <c r="BW113" s="25">
        <f>+'[1]JULIO 2016'!$H$130+'[1]JULIO 2016'!$H$139+'[1]JULIO 2016'!$H$141+'[1]JULIO 2016'!$H$142+'[1]JULIO 2016'!$H$144</f>
        <v>116116112</v>
      </c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7">
        <f t="shared" si="120"/>
        <v>0.62595361666966265</v>
      </c>
      <c r="CP113" s="25">
        <f t="shared" si="145"/>
        <v>194316276</v>
      </c>
      <c r="CQ113" s="25">
        <f t="shared" si="146"/>
        <v>0</v>
      </c>
      <c r="CR113" s="25">
        <f t="shared" si="146"/>
        <v>53883888</v>
      </c>
      <c r="CS113" s="25">
        <f t="shared" si="146"/>
        <v>0</v>
      </c>
      <c r="CT113" s="25">
        <f t="shared" si="146"/>
        <v>0</v>
      </c>
      <c r="CU113" s="25">
        <f t="shared" si="146"/>
        <v>0</v>
      </c>
      <c r="CV113" s="25">
        <f t="shared" si="146"/>
        <v>0</v>
      </c>
      <c r="CW113" s="25">
        <f t="shared" si="147"/>
        <v>0</v>
      </c>
      <c r="CX113" s="25">
        <f t="shared" si="147"/>
        <v>0</v>
      </c>
      <c r="CY113" s="25">
        <f t="shared" si="147"/>
        <v>0</v>
      </c>
      <c r="CZ113" s="25">
        <f t="shared" si="148"/>
        <v>10432388</v>
      </c>
      <c r="DA113" s="25">
        <f t="shared" si="148"/>
        <v>0</v>
      </c>
      <c r="DB113" s="25">
        <f t="shared" si="148"/>
        <v>130000000</v>
      </c>
      <c r="DC113" s="25">
        <f t="shared" si="149"/>
        <v>0</v>
      </c>
      <c r="DD113" s="25">
        <f t="shared" si="149"/>
        <v>0</v>
      </c>
      <c r="DE113" s="25">
        <f t="shared" si="149"/>
        <v>0</v>
      </c>
      <c r="DF113" s="25"/>
      <c r="DG113" s="25">
        <f t="shared" si="150"/>
        <v>0</v>
      </c>
      <c r="DH113" s="25">
        <f t="shared" si="150"/>
        <v>0</v>
      </c>
      <c r="DI113" s="25">
        <f t="shared" si="150"/>
        <v>0</v>
      </c>
      <c r="DK113" s="31">
        <f t="shared" si="88"/>
        <v>310432388</v>
      </c>
      <c r="DL113" s="31">
        <f t="shared" si="89"/>
        <v>310432388</v>
      </c>
      <c r="DM113" s="31">
        <f t="shared" si="90"/>
        <v>310432388</v>
      </c>
    </row>
    <row r="114" spans="1:117" s="61" customFormat="1" ht="33" customHeight="1" x14ac:dyDescent="0.25">
      <c r="A114" s="232"/>
      <c r="B114" s="226"/>
      <c r="C114" s="59" t="s">
        <v>319</v>
      </c>
      <c r="D114" s="22" t="s">
        <v>320</v>
      </c>
      <c r="E114" s="94">
        <v>211</v>
      </c>
      <c r="F114" s="24" t="s">
        <v>321</v>
      </c>
      <c r="G114" s="25">
        <f t="shared" si="137"/>
        <v>459535209</v>
      </c>
      <c r="H114" s="30"/>
      <c r="I114" s="58">
        <v>453535209</v>
      </c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>
        <v>6000000</v>
      </c>
      <c r="AB114" s="62">
        <f t="shared" si="110"/>
        <v>0.39162613979378452</v>
      </c>
      <c r="AC114" s="25">
        <f t="shared" si="138"/>
        <v>179966000</v>
      </c>
      <c r="AD114" s="58"/>
      <c r="AE114" s="58"/>
      <c r="AF114" s="58">
        <f>+'[7]MAYO 2016'!$M$122</f>
        <v>179966000</v>
      </c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62">
        <f t="shared" si="112"/>
        <v>0.60837386020621542</v>
      </c>
      <c r="AY114" s="25">
        <f t="shared" si="139"/>
        <v>279569209</v>
      </c>
      <c r="AZ114" s="58">
        <f t="shared" si="140"/>
        <v>0</v>
      </c>
      <c r="BA114" s="58">
        <f t="shared" si="140"/>
        <v>273569209</v>
      </c>
      <c r="BB114" s="58">
        <f t="shared" si="140"/>
        <v>0</v>
      </c>
      <c r="BC114" s="58">
        <f t="shared" si="141"/>
        <v>0</v>
      </c>
      <c r="BD114" s="58">
        <f t="shared" si="141"/>
        <v>0</v>
      </c>
      <c r="BE114" s="25">
        <f t="shared" si="141"/>
        <v>0</v>
      </c>
      <c r="BF114" s="58">
        <f t="shared" si="141"/>
        <v>0</v>
      </c>
      <c r="BG114" s="58">
        <f t="shared" si="141"/>
        <v>0</v>
      </c>
      <c r="BH114" s="58">
        <f t="shared" si="141"/>
        <v>0</v>
      </c>
      <c r="BI114" s="58">
        <f t="shared" si="141"/>
        <v>0</v>
      </c>
      <c r="BJ114" s="58">
        <f t="shared" si="141"/>
        <v>0</v>
      </c>
      <c r="BK114" s="58">
        <f t="shared" si="141"/>
        <v>0</v>
      </c>
      <c r="BL114" s="58">
        <f t="shared" si="141"/>
        <v>0</v>
      </c>
      <c r="BM114" s="58">
        <f t="shared" si="141"/>
        <v>0</v>
      </c>
      <c r="BN114" s="58">
        <f t="shared" si="141"/>
        <v>0</v>
      </c>
      <c r="BO114" s="58"/>
      <c r="BP114" s="58"/>
      <c r="BQ114" s="25">
        <f t="shared" si="142"/>
        <v>0</v>
      </c>
      <c r="BR114" s="58">
        <f t="shared" si="143"/>
        <v>6000000</v>
      </c>
      <c r="BS114" s="62">
        <f t="shared" si="118"/>
        <v>0.21797241655970695</v>
      </c>
      <c r="BT114" s="25">
        <f t="shared" si="144"/>
        <v>100166000</v>
      </c>
      <c r="BU114" s="58"/>
      <c r="BV114" s="58"/>
      <c r="BW114" s="58">
        <f>+'[3]ABRIL 2016'!$H$97</f>
        <v>100166000</v>
      </c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62">
        <f t="shared" si="120"/>
        <v>0.78202758344029299</v>
      </c>
      <c r="CP114" s="25">
        <f t="shared" si="145"/>
        <v>359369209</v>
      </c>
      <c r="CQ114" s="25">
        <f t="shared" si="146"/>
        <v>0</v>
      </c>
      <c r="CR114" s="58">
        <f t="shared" si="146"/>
        <v>353369209</v>
      </c>
      <c r="CS114" s="58">
        <f t="shared" si="146"/>
        <v>0</v>
      </c>
      <c r="CT114" s="58">
        <f t="shared" si="146"/>
        <v>0</v>
      </c>
      <c r="CU114" s="58">
        <f t="shared" si="146"/>
        <v>0</v>
      </c>
      <c r="CV114" s="25">
        <f t="shared" si="146"/>
        <v>0</v>
      </c>
      <c r="CW114" s="58">
        <f t="shared" si="147"/>
        <v>0</v>
      </c>
      <c r="CX114" s="58">
        <f t="shared" si="147"/>
        <v>0</v>
      </c>
      <c r="CY114" s="25">
        <f t="shared" si="147"/>
        <v>0</v>
      </c>
      <c r="CZ114" s="58">
        <f t="shared" si="148"/>
        <v>0</v>
      </c>
      <c r="DA114" s="58">
        <f t="shared" si="148"/>
        <v>0</v>
      </c>
      <c r="DB114" s="58">
        <f t="shared" si="148"/>
        <v>0</v>
      </c>
      <c r="DC114" s="58">
        <f t="shared" si="149"/>
        <v>0</v>
      </c>
      <c r="DD114" s="58">
        <f t="shared" si="149"/>
        <v>0</v>
      </c>
      <c r="DE114" s="58">
        <f t="shared" si="149"/>
        <v>0</v>
      </c>
      <c r="DF114" s="58"/>
      <c r="DG114" s="58">
        <f t="shared" si="150"/>
        <v>0</v>
      </c>
      <c r="DH114" s="58">
        <f t="shared" si="150"/>
        <v>0</v>
      </c>
      <c r="DI114" s="58">
        <f t="shared" si="150"/>
        <v>6000000</v>
      </c>
      <c r="DK114" s="31">
        <f t="shared" si="88"/>
        <v>459535209</v>
      </c>
      <c r="DL114" s="31">
        <f t="shared" si="89"/>
        <v>459535209</v>
      </c>
      <c r="DM114" s="31">
        <f t="shared" si="90"/>
        <v>459535209</v>
      </c>
    </row>
    <row r="115" spans="1:117" ht="95.25" customHeight="1" x14ac:dyDescent="0.25">
      <c r="A115" s="232"/>
      <c r="B115" s="226"/>
      <c r="C115" s="73" t="s">
        <v>322</v>
      </c>
      <c r="D115" s="22" t="s">
        <v>323</v>
      </c>
      <c r="E115" s="96">
        <v>211</v>
      </c>
      <c r="F115" s="24" t="s">
        <v>324</v>
      </c>
      <c r="G115" s="25">
        <f t="shared" si="137"/>
        <v>441607498</v>
      </c>
      <c r="H115" s="37"/>
      <c r="I115" s="25">
        <v>300000000</v>
      </c>
      <c r="J115" s="25"/>
      <c r="K115" s="25"/>
      <c r="L115" s="25"/>
      <c r="M115" s="25"/>
      <c r="N115" s="25"/>
      <c r="O115" s="25"/>
      <c r="P115" s="25"/>
      <c r="Q115" s="25">
        <v>15000000</v>
      </c>
      <c r="R115" s="25"/>
      <c r="S115" s="25"/>
      <c r="T115" s="25"/>
      <c r="U115" s="25"/>
      <c r="V115" s="25"/>
      <c r="W115" s="25"/>
      <c r="X115" s="25"/>
      <c r="Y115" s="25"/>
      <c r="Z115" s="25">
        <f>105607498+8000000+9000000-4000000+8000000</f>
        <v>126607498</v>
      </c>
      <c r="AB115" s="27">
        <f t="shared" si="110"/>
        <v>0.81558509679108759</v>
      </c>
      <c r="AC115" s="25">
        <f t="shared" si="138"/>
        <v>360168494</v>
      </c>
      <c r="AD115" s="25"/>
      <c r="AE115" s="25"/>
      <c r="AF115" s="25">
        <f>+'[7]MAYO 2016'!$M$129</f>
        <v>294809318</v>
      </c>
      <c r="AG115" s="25"/>
      <c r="AH115" s="25"/>
      <c r="AI115" s="25"/>
      <c r="AJ115" s="25"/>
      <c r="AK115" s="25"/>
      <c r="AL115" s="25"/>
      <c r="AM115" s="25"/>
      <c r="AN115" s="25">
        <v>15000000</v>
      </c>
      <c r="AO115" s="25"/>
      <c r="AP115" s="25"/>
      <c r="AQ115" s="25"/>
      <c r="AR115" s="25"/>
      <c r="AS115" s="25"/>
      <c r="AT115" s="25"/>
      <c r="AU115" s="25"/>
      <c r="AV115" s="25"/>
      <c r="AW115" s="25">
        <f>+'[1]JULIO 2016'!$AG$156</f>
        <v>50359176</v>
      </c>
      <c r="AX115" s="27">
        <f t="shared" si="112"/>
        <v>0.18441490320891241</v>
      </c>
      <c r="AY115" s="25">
        <f t="shared" si="139"/>
        <v>81439004</v>
      </c>
      <c r="AZ115" s="25">
        <f t="shared" si="140"/>
        <v>0</v>
      </c>
      <c r="BA115" s="25">
        <f t="shared" si="140"/>
        <v>5190682</v>
      </c>
      <c r="BB115" s="25">
        <f t="shared" si="140"/>
        <v>0</v>
      </c>
      <c r="BC115" s="25">
        <f t="shared" si="141"/>
        <v>0</v>
      </c>
      <c r="BD115" s="25">
        <f t="shared" si="141"/>
        <v>0</v>
      </c>
      <c r="BE115" s="25">
        <f t="shared" si="141"/>
        <v>0</v>
      </c>
      <c r="BF115" s="25">
        <f t="shared" si="141"/>
        <v>0</v>
      </c>
      <c r="BG115" s="25">
        <f t="shared" si="141"/>
        <v>0</v>
      </c>
      <c r="BH115" s="25">
        <f t="shared" si="141"/>
        <v>0</v>
      </c>
      <c r="BI115" s="25">
        <f t="shared" si="141"/>
        <v>0</v>
      </c>
      <c r="BJ115" s="25">
        <f t="shared" si="141"/>
        <v>0</v>
      </c>
      <c r="BK115" s="25">
        <f t="shared" si="141"/>
        <v>0</v>
      </c>
      <c r="BL115" s="25">
        <f t="shared" si="141"/>
        <v>0</v>
      </c>
      <c r="BM115" s="25">
        <f t="shared" si="141"/>
        <v>0</v>
      </c>
      <c r="BN115" s="25">
        <f t="shared" si="141"/>
        <v>0</v>
      </c>
      <c r="BO115" s="25"/>
      <c r="BP115" s="25"/>
      <c r="BQ115" s="25">
        <f t="shared" si="142"/>
        <v>0</v>
      </c>
      <c r="BR115" s="25">
        <f t="shared" si="143"/>
        <v>76248322</v>
      </c>
      <c r="BS115" s="27">
        <f t="shared" si="118"/>
        <v>0.25908602213090143</v>
      </c>
      <c r="BT115" s="25">
        <f t="shared" si="144"/>
        <v>114414330</v>
      </c>
      <c r="BU115" s="25"/>
      <c r="BV115" s="25"/>
      <c r="BW115" s="25">
        <f>+'[1]JULIO 2016'!$H$159+'[1]JULIO 2016'!$H$161+'[1]JULIO 2016'!$H$167+'[1]JULIO 2016'!$H$169</f>
        <v>62075154</v>
      </c>
      <c r="BX115" s="25"/>
      <c r="BY115" s="25"/>
      <c r="BZ115" s="25"/>
      <c r="CA115" s="25"/>
      <c r="CB115" s="25"/>
      <c r="CC115" s="25"/>
      <c r="CD115" s="25"/>
      <c r="CE115" s="25">
        <f>+'[2]MARZO 2016 ULTIMO'!$H$88</f>
        <v>15000000</v>
      </c>
      <c r="CF115" s="25"/>
      <c r="CG115" s="25"/>
      <c r="CH115" s="25"/>
      <c r="CI115" s="25"/>
      <c r="CJ115" s="25"/>
      <c r="CK115" s="25"/>
      <c r="CL115" s="25"/>
      <c r="CM115" s="25"/>
      <c r="CN115" s="25">
        <f>+'[1]JULIO 2016'!$H$163+'[1]JULIO 2016'!$H$165+'[1]JULIO 2016'!$H$172+'[1]JULIO 2016'!$H$174+'[1]JULIO 2016'!$H$176</f>
        <v>37339176</v>
      </c>
      <c r="CO115" s="27">
        <f t="shared" si="120"/>
        <v>0.74091397786909852</v>
      </c>
      <c r="CP115" s="25">
        <f t="shared" si="145"/>
        <v>327193168</v>
      </c>
      <c r="CQ115" s="25">
        <f t="shared" si="146"/>
        <v>0</v>
      </c>
      <c r="CR115" s="25">
        <f t="shared" si="146"/>
        <v>237924846</v>
      </c>
      <c r="CS115" s="25">
        <f t="shared" si="146"/>
        <v>0</v>
      </c>
      <c r="CT115" s="25">
        <f t="shared" si="146"/>
        <v>0</v>
      </c>
      <c r="CU115" s="25">
        <f t="shared" si="146"/>
        <v>0</v>
      </c>
      <c r="CV115" s="25">
        <f t="shared" si="146"/>
        <v>0</v>
      </c>
      <c r="CW115" s="25">
        <f t="shared" si="147"/>
        <v>0</v>
      </c>
      <c r="CX115" s="25">
        <f t="shared" si="147"/>
        <v>0</v>
      </c>
      <c r="CY115" s="25">
        <f t="shared" si="147"/>
        <v>0</v>
      </c>
      <c r="CZ115" s="25">
        <f t="shared" si="148"/>
        <v>0</v>
      </c>
      <c r="DA115" s="25">
        <f t="shared" si="148"/>
        <v>0</v>
      </c>
      <c r="DB115" s="25">
        <f t="shared" si="148"/>
        <v>0</v>
      </c>
      <c r="DC115" s="25">
        <f t="shared" si="149"/>
        <v>0</v>
      </c>
      <c r="DD115" s="25">
        <f t="shared" si="149"/>
        <v>0</v>
      </c>
      <c r="DE115" s="25">
        <f t="shared" si="149"/>
        <v>0</v>
      </c>
      <c r="DF115" s="25"/>
      <c r="DG115" s="25">
        <f t="shared" si="150"/>
        <v>0</v>
      </c>
      <c r="DH115" s="25">
        <f t="shared" si="150"/>
        <v>0</v>
      </c>
      <c r="DI115" s="25">
        <f t="shared" si="150"/>
        <v>89268322</v>
      </c>
      <c r="DK115" s="31">
        <f t="shared" si="88"/>
        <v>441607498</v>
      </c>
      <c r="DL115" s="31">
        <f t="shared" si="89"/>
        <v>441607498</v>
      </c>
      <c r="DM115" s="31">
        <f t="shared" si="90"/>
        <v>441607498</v>
      </c>
    </row>
    <row r="116" spans="1:117" ht="91.5" customHeight="1" x14ac:dyDescent="0.25">
      <c r="A116" s="232"/>
      <c r="B116" s="226"/>
      <c r="C116" s="73" t="s">
        <v>325</v>
      </c>
      <c r="D116" s="22" t="s">
        <v>326</v>
      </c>
      <c r="E116" s="96">
        <v>211</v>
      </c>
      <c r="F116" s="24" t="s">
        <v>324</v>
      </c>
      <c r="G116" s="25">
        <f t="shared" si="137"/>
        <v>110175344</v>
      </c>
      <c r="H116" s="37"/>
      <c r="I116" s="25">
        <v>50000000</v>
      </c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f>47318981+5271083+155508+1089440+2317590+1325109+1257366+1440267</f>
        <v>60175344</v>
      </c>
      <c r="AB116" s="27">
        <f t="shared" si="110"/>
        <v>0.10857572634399944</v>
      </c>
      <c r="AC116" s="25">
        <f t="shared" si="138"/>
        <v>11962368</v>
      </c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>
        <f>+'[1]JULIO 2016'!$G$179</f>
        <v>11962368</v>
      </c>
      <c r="AX116" s="27">
        <f t="shared" si="112"/>
        <v>0.89142427365600052</v>
      </c>
      <c r="AY116" s="25">
        <f t="shared" si="139"/>
        <v>98212976</v>
      </c>
      <c r="AZ116" s="25">
        <f t="shared" si="140"/>
        <v>0</v>
      </c>
      <c r="BA116" s="25">
        <f t="shared" si="140"/>
        <v>50000000</v>
      </c>
      <c r="BB116" s="25">
        <f t="shared" si="140"/>
        <v>0</v>
      </c>
      <c r="BC116" s="25">
        <f t="shared" si="141"/>
        <v>0</v>
      </c>
      <c r="BD116" s="25">
        <f t="shared" si="141"/>
        <v>0</v>
      </c>
      <c r="BE116" s="25">
        <f t="shared" si="141"/>
        <v>0</v>
      </c>
      <c r="BF116" s="25">
        <f t="shared" si="141"/>
        <v>0</v>
      </c>
      <c r="BG116" s="25">
        <f t="shared" si="141"/>
        <v>0</v>
      </c>
      <c r="BH116" s="25">
        <f t="shared" si="141"/>
        <v>0</v>
      </c>
      <c r="BI116" s="25">
        <f t="shared" si="141"/>
        <v>0</v>
      </c>
      <c r="BJ116" s="25">
        <f t="shared" si="141"/>
        <v>0</v>
      </c>
      <c r="BK116" s="25">
        <f t="shared" si="141"/>
        <v>0</v>
      </c>
      <c r="BL116" s="25">
        <f t="shared" si="141"/>
        <v>0</v>
      </c>
      <c r="BM116" s="25">
        <f t="shared" si="141"/>
        <v>0</v>
      </c>
      <c r="BN116" s="25">
        <f t="shared" si="141"/>
        <v>0</v>
      </c>
      <c r="BO116" s="25"/>
      <c r="BP116" s="25"/>
      <c r="BQ116" s="25">
        <f t="shared" si="142"/>
        <v>0</v>
      </c>
      <c r="BR116" s="25">
        <f t="shared" si="143"/>
        <v>48212976</v>
      </c>
      <c r="BS116" s="27">
        <f t="shared" si="118"/>
        <v>0.1083291375972468</v>
      </c>
      <c r="BT116" s="25">
        <f t="shared" si="144"/>
        <v>11935200</v>
      </c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>
        <f>+'[1]JULIO 2016'!$H$179</f>
        <v>11935200</v>
      </c>
      <c r="CO116" s="27">
        <f t="shared" si="120"/>
        <v>0.89167086240275317</v>
      </c>
      <c r="CP116" s="25">
        <f t="shared" si="145"/>
        <v>98240144</v>
      </c>
      <c r="CQ116" s="25">
        <f t="shared" si="146"/>
        <v>0</v>
      </c>
      <c r="CR116" s="25">
        <f t="shared" si="146"/>
        <v>50000000</v>
      </c>
      <c r="CS116" s="25">
        <f t="shared" si="146"/>
        <v>0</v>
      </c>
      <c r="CT116" s="25">
        <f t="shared" si="146"/>
        <v>0</v>
      </c>
      <c r="CU116" s="25">
        <f t="shared" si="146"/>
        <v>0</v>
      </c>
      <c r="CV116" s="25">
        <f t="shared" si="146"/>
        <v>0</v>
      </c>
      <c r="CW116" s="25">
        <f t="shared" si="147"/>
        <v>0</v>
      </c>
      <c r="CX116" s="25">
        <f t="shared" si="147"/>
        <v>0</v>
      </c>
      <c r="CY116" s="25">
        <f t="shared" si="147"/>
        <v>0</v>
      </c>
      <c r="CZ116" s="25">
        <f t="shared" si="148"/>
        <v>0</v>
      </c>
      <c r="DA116" s="25">
        <f t="shared" si="148"/>
        <v>0</v>
      </c>
      <c r="DB116" s="25">
        <f t="shared" si="148"/>
        <v>0</v>
      </c>
      <c r="DC116" s="25">
        <f t="shared" si="149"/>
        <v>0</v>
      </c>
      <c r="DD116" s="25">
        <f t="shared" si="149"/>
        <v>0</v>
      </c>
      <c r="DE116" s="25">
        <f t="shared" si="149"/>
        <v>0</v>
      </c>
      <c r="DF116" s="25"/>
      <c r="DG116" s="25">
        <f t="shared" si="150"/>
        <v>0</v>
      </c>
      <c r="DH116" s="25">
        <f t="shared" si="150"/>
        <v>0</v>
      </c>
      <c r="DI116" s="25">
        <f t="shared" si="150"/>
        <v>48240144</v>
      </c>
      <c r="DK116" s="31">
        <f t="shared" si="88"/>
        <v>110175344</v>
      </c>
      <c r="DL116" s="31">
        <f t="shared" si="89"/>
        <v>110175344</v>
      </c>
      <c r="DM116" s="31">
        <f t="shared" si="90"/>
        <v>110175344</v>
      </c>
    </row>
    <row r="117" spans="1:117" ht="44.25" customHeight="1" x14ac:dyDescent="0.25">
      <c r="A117" s="232"/>
      <c r="B117" s="226"/>
      <c r="C117" s="73" t="s">
        <v>327</v>
      </c>
      <c r="D117" s="22" t="s">
        <v>328</v>
      </c>
      <c r="E117" s="96">
        <v>211</v>
      </c>
      <c r="F117" s="24" t="s">
        <v>329</v>
      </c>
      <c r="G117" s="25">
        <f t="shared" si="137"/>
        <v>6500000</v>
      </c>
      <c r="H117" s="37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f>3000000+2500000+1000000</f>
        <v>6500000</v>
      </c>
      <c r="AB117" s="27">
        <f t="shared" si="110"/>
        <v>0.46153846153846156</v>
      </c>
      <c r="AC117" s="25">
        <f t="shared" si="138"/>
        <v>3000000</v>
      </c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>
        <v>3000000</v>
      </c>
      <c r="AX117" s="27">
        <f t="shared" si="112"/>
        <v>0.53846153846153844</v>
      </c>
      <c r="AY117" s="25">
        <f t="shared" si="139"/>
        <v>3500000</v>
      </c>
      <c r="AZ117" s="25">
        <f t="shared" si="140"/>
        <v>0</v>
      </c>
      <c r="BA117" s="25">
        <f t="shared" si="140"/>
        <v>0</v>
      </c>
      <c r="BB117" s="25">
        <f t="shared" si="140"/>
        <v>0</v>
      </c>
      <c r="BC117" s="25">
        <f t="shared" si="141"/>
        <v>0</v>
      </c>
      <c r="BD117" s="25">
        <f t="shared" si="141"/>
        <v>0</v>
      </c>
      <c r="BE117" s="25">
        <f t="shared" si="141"/>
        <v>0</v>
      </c>
      <c r="BF117" s="25">
        <f t="shared" si="141"/>
        <v>0</v>
      </c>
      <c r="BG117" s="25">
        <f t="shared" si="141"/>
        <v>0</v>
      </c>
      <c r="BH117" s="25">
        <f t="shared" si="141"/>
        <v>0</v>
      </c>
      <c r="BI117" s="25">
        <f t="shared" si="141"/>
        <v>0</v>
      </c>
      <c r="BJ117" s="25">
        <f t="shared" si="141"/>
        <v>0</v>
      </c>
      <c r="BK117" s="25">
        <f t="shared" si="141"/>
        <v>0</v>
      </c>
      <c r="BL117" s="25">
        <f t="shared" si="141"/>
        <v>0</v>
      </c>
      <c r="BM117" s="25">
        <f t="shared" si="141"/>
        <v>0</v>
      </c>
      <c r="BN117" s="25">
        <f t="shared" si="141"/>
        <v>0</v>
      </c>
      <c r="BO117" s="25"/>
      <c r="BP117" s="25"/>
      <c r="BQ117" s="25">
        <f t="shared" si="142"/>
        <v>0</v>
      </c>
      <c r="BR117" s="25">
        <f t="shared" si="143"/>
        <v>3500000</v>
      </c>
      <c r="BS117" s="27">
        <f t="shared" si="118"/>
        <v>0.45861815384615384</v>
      </c>
      <c r="BT117" s="25">
        <f t="shared" si="144"/>
        <v>2981018</v>
      </c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>
        <v>2981018</v>
      </c>
      <c r="CO117" s="27">
        <f t="shared" si="120"/>
        <v>0.54138184615384621</v>
      </c>
      <c r="CP117" s="25">
        <f t="shared" si="145"/>
        <v>3518982</v>
      </c>
      <c r="CQ117" s="25">
        <f t="shared" si="146"/>
        <v>0</v>
      </c>
      <c r="CR117" s="25">
        <f t="shared" si="146"/>
        <v>0</v>
      </c>
      <c r="CS117" s="25">
        <f t="shared" si="146"/>
        <v>0</v>
      </c>
      <c r="CT117" s="25">
        <f t="shared" si="146"/>
        <v>0</v>
      </c>
      <c r="CU117" s="25">
        <f t="shared" si="146"/>
        <v>0</v>
      </c>
      <c r="CV117" s="25">
        <f t="shared" si="146"/>
        <v>0</v>
      </c>
      <c r="CW117" s="25">
        <f t="shared" si="147"/>
        <v>0</v>
      </c>
      <c r="CX117" s="25">
        <f t="shared" si="147"/>
        <v>0</v>
      </c>
      <c r="CY117" s="25">
        <f t="shared" si="147"/>
        <v>0</v>
      </c>
      <c r="CZ117" s="25">
        <f t="shared" si="148"/>
        <v>0</v>
      </c>
      <c r="DA117" s="25">
        <f t="shared" si="148"/>
        <v>0</v>
      </c>
      <c r="DB117" s="25">
        <f t="shared" si="148"/>
        <v>0</v>
      </c>
      <c r="DC117" s="25">
        <f t="shared" si="149"/>
        <v>0</v>
      </c>
      <c r="DD117" s="25">
        <f t="shared" si="149"/>
        <v>0</v>
      </c>
      <c r="DE117" s="25">
        <f t="shared" si="149"/>
        <v>0</v>
      </c>
      <c r="DF117" s="25"/>
      <c r="DG117" s="25">
        <f t="shared" si="150"/>
        <v>0</v>
      </c>
      <c r="DH117" s="25">
        <f t="shared" si="150"/>
        <v>0</v>
      </c>
      <c r="DI117" s="25">
        <f t="shared" si="150"/>
        <v>3518982</v>
      </c>
      <c r="DK117" s="31">
        <f t="shared" si="88"/>
        <v>6500000</v>
      </c>
      <c r="DL117" s="31">
        <f t="shared" si="89"/>
        <v>6500000</v>
      </c>
      <c r="DM117" s="31">
        <f t="shared" si="90"/>
        <v>6500000</v>
      </c>
    </row>
    <row r="118" spans="1:117" ht="27.75" customHeight="1" x14ac:dyDescent="0.25">
      <c r="A118" s="232"/>
      <c r="B118" s="226"/>
      <c r="C118" s="73" t="s">
        <v>330</v>
      </c>
      <c r="D118" s="22" t="s">
        <v>331</v>
      </c>
      <c r="E118" s="96">
        <v>211</v>
      </c>
      <c r="F118" s="24" t="s">
        <v>76</v>
      </c>
      <c r="G118" s="25">
        <f t="shared" si="137"/>
        <v>5846336</v>
      </c>
      <c r="H118" s="37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f>5000000+846336</f>
        <v>5846336</v>
      </c>
      <c r="AB118" s="27">
        <f t="shared" si="110"/>
        <v>0.49506990361142433</v>
      </c>
      <c r="AC118" s="25">
        <f t="shared" si="138"/>
        <v>2894345</v>
      </c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>
        <f>+'[6]JUNIO 2016'!$AG$179</f>
        <v>2894345</v>
      </c>
      <c r="AX118" s="27">
        <f t="shared" si="112"/>
        <v>0.50493009638857567</v>
      </c>
      <c r="AY118" s="25">
        <f t="shared" si="139"/>
        <v>2951991</v>
      </c>
      <c r="AZ118" s="25">
        <f t="shared" si="140"/>
        <v>0</v>
      </c>
      <c r="BA118" s="25">
        <f t="shared" si="140"/>
        <v>0</v>
      </c>
      <c r="BB118" s="25">
        <f t="shared" si="140"/>
        <v>0</v>
      </c>
      <c r="BC118" s="25">
        <f t="shared" si="141"/>
        <v>0</v>
      </c>
      <c r="BD118" s="25">
        <f t="shared" si="141"/>
        <v>0</v>
      </c>
      <c r="BE118" s="25">
        <f t="shared" si="141"/>
        <v>0</v>
      </c>
      <c r="BF118" s="25">
        <f t="shared" si="141"/>
        <v>0</v>
      </c>
      <c r="BG118" s="25">
        <f t="shared" si="141"/>
        <v>0</v>
      </c>
      <c r="BH118" s="25">
        <f t="shared" si="141"/>
        <v>0</v>
      </c>
      <c r="BI118" s="25">
        <f t="shared" si="141"/>
        <v>0</v>
      </c>
      <c r="BJ118" s="25">
        <f t="shared" si="141"/>
        <v>0</v>
      </c>
      <c r="BK118" s="25">
        <f t="shared" si="141"/>
        <v>0</v>
      </c>
      <c r="BL118" s="25">
        <f t="shared" si="141"/>
        <v>0</v>
      </c>
      <c r="BM118" s="25">
        <f t="shared" si="141"/>
        <v>0</v>
      </c>
      <c r="BN118" s="25">
        <f t="shared" si="141"/>
        <v>0</v>
      </c>
      <c r="BO118" s="25"/>
      <c r="BP118" s="25"/>
      <c r="BQ118" s="25">
        <f t="shared" si="142"/>
        <v>0</v>
      </c>
      <c r="BR118" s="25">
        <f t="shared" si="143"/>
        <v>2951991</v>
      </c>
      <c r="BS118" s="27">
        <f t="shared" si="118"/>
        <v>0.49506990361142433</v>
      </c>
      <c r="BT118" s="25">
        <f t="shared" si="144"/>
        <v>2894345</v>
      </c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>
        <f>+'[6]JUNIO 2016'!$H$177</f>
        <v>2894345</v>
      </c>
      <c r="CO118" s="27">
        <f t="shared" si="120"/>
        <v>0.50493009638857567</v>
      </c>
      <c r="CP118" s="25">
        <f t="shared" si="145"/>
        <v>2951991</v>
      </c>
      <c r="CQ118" s="25">
        <f t="shared" si="146"/>
        <v>0</v>
      </c>
      <c r="CR118" s="25">
        <f t="shared" si="146"/>
        <v>0</v>
      </c>
      <c r="CS118" s="25">
        <f t="shared" si="146"/>
        <v>0</v>
      </c>
      <c r="CT118" s="25">
        <f t="shared" si="146"/>
        <v>0</v>
      </c>
      <c r="CU118" s="25">
        <f t="shared" si="146"/>
        <v>0</v>
      </c>
      <c r="CV118" s="25">
        <f t="shared" si="146"/>
        <v>0</v>
      </c>
      <c r="CW118" s="25">
        <f t="shared" si="147"/>
        <v>0</v>
      </c>
      <c r="CX118" s="25">
        <f t="shared" si="147"/>
        <v>0</v>
      </c>
      <c r="CY118" s="25">
        <f t="shared" si="147"/>
        <v>0</v>
      </c>
      <c r="CZ118" s="25">
        <f t="shared" si="148"/>
        <v>0</v>
      </c>
      <c r="DA118" s="25">
        <f t="shared" si="148"/>
        <v>0</v>
      </c>
      <c r="DB118" s="25">
        <f t="shared" si="148"/>
        <v>0</v>
      </c>
      <c r="DC118" s="25">
        <f t="shared" si="149"/>
        <v>0</v>
      </c>
      <c r="DD118" s="25">
        <f t="shared" si="149"/>
        <v>0</v>
      </c>
      <c r="DE118" s="25">
        <f t="shared" si="149"/>
        <v>0</v>
      </c>
      <c r="DF118" s="25"/>
      <c r="DG118" s="25">
        <f t="shared" si="150"/>
        <v>0</v>
      </c>
      <c r="DH118" s="25">
        <f t="shared" si="150"/>
        <v>0</v>
      </c>
      <c r="DI118" s="25">
        <f t="shared" si="150"/>
        <v>2951991</v>
      </c>
      <c r="DK118" s="31">
        <f t="shared" si="88"/>
        <v>5846336</v>
      </c>
      <c r="DL118" s="31">
        <f t="shared" si="89"/>
        <v>5846336</v>
      </c>
      <c r="DM118" s="31">
        <f t="shared" si="90"/>
        <v>5846336</v>
      </c>
    </row>
    <row r="119" spans="1:117" s="61" customFormat="1" ht="29.25" customHeight="1" x14ac:dyDescent="0.25">
      <c r="A119" s="232"/>
      <c r="B119" s="226"/>
      <c r="C119" s="59" t="s">
        <v>332</v>
      </c>
      <c r="D119" s="22" t="s">
        <v>333</v>
      </c>
      <c r="E119" s="94">
        <v>211</v>
      </c>
      <c r="F119" s="24" t="s">
        <v>313</v>
      </c>
      <c r="G119" s="25">
        <f t="shared" si="137"/>
        <v>325200000</v>
      </c>
      <c r="H119" s="30"/>
      <c r="I119" s="58">
        <f>296464791+28735209</f>
        <v>325200000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>
        <f>28735209-28735209</f>
        <v>0</v>
      </c>
      <c r="V119" s="25"/>
      <c r="W119" s="25"/>
      <c r="X119" s="25"/>
      <c r="Y119" s="25"/>
      <c r="Z119" s="25"/>
      <c r="AB119" s="62">
        <f t="shared" si="110"/>
        <v>0.66875562423124235</v>
      </c>
      <c r="AC119" s="25">
        <f t="shared" si="138"/>
        <v>217479329</v>
      </c>
      <c r="AD119" s="58"/>
      <c r="AE119" s="58"/>
      <c r="AF119" s="58">
        <f>+'[1]JULIO 2016'!$M$209</f>
        <v>217479329</v>
      </c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62">
        <f t="shared" si="112"/>
        <v>0.33124437576875765</v>
      </c>
      <c r="AY119" s="25">
        <f t="shared" si="139"/>
        <v>107720671</v>
      </c>
      <c r="AZ119" s="58">
        <f t="shared" si="140"/>
        <v>0</v>
      </c>
      <c r="BA119" s="58">
        <f t="shared" si="140"/>
        <v>107720671</v>
      </c>
      <c r="BB119" s="58">
        <f t="shared" si="140"/>
        <v>0</v>
      </c>
      <c r="BC119" s="58">
        <f t="shared" si="141"/>
        <v>0</v>
      </c>
      <c r="BD119" s="58">
        <f t="shared" si="141"/>
        <v>0</v>
      </c>
      <c r="BE119" s="25">
        <f t="shared" si="141"/>
        <v>0</v>
      </c>
      <c r="BF119" s="58">
        <f t="shared" si="141"/>
        <v>0</v>
      </c>
      <c r="BG119" s="58">
        <f t="shared" si="141"/>
        <v>0</v>
      </c>
      <c r="BH119" s="58">
        <f t="shared" si="141"/>
        <v>0</v>
      </c>
      <c r="BI119" s="58">
        <f t="shared" si="141"/>
        <v>0</v>
      </c>
      <c r="BJ119" s="58">
        <f t="shared" si="141"/>
        <v>0</v>
      </c>
      <c r="BK119" s="58">
        <f t="shared" si="141"/>
        <v>0</v>
      </c>
      <c r="BL119" s="58">
        <f t="shared" si="141"/>
        <v>0</v>
      </c>
      <c r="BM119" s="58">
        <f t="shared" si="141"/>
        <v>0</v>
      </c>
      <c r="BN119" s="58">
        <f t="shared" si="141"/>
        <v>0</v>
      </c>
      <c r="BO119" s="58"/>
      <c r="BP119" s="58"/>
      <c r="BQ119" s="25">
        <f t="shared" si="142"/>
        <v>0</v>
      </c>
      <c r="BR119" s="58">
        <f t="shared" si="143"/>
        <v>0</v>
      </c>
      <c r="BS119" s="62">
        <f t="shared" si="118"/>
        <v>0.66828299200492003</v>
      </c>
      <c r="BT119" s="25">
        <f t="shared" si="144"/>
        <v>217325629</v>
      </c>
      <c r="BU119" s="58"/>
      <c r="BV119" s="58"/>
      <c r="BW119" s="58">
        <f>+'[1]JULIO 2016'!$H$207</f>
        <v>217325629</v>
      </c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62">
        <f t="shared" si="120"/>
        <v>0.33171700799507997</v>
      </c>
      <c r="CP119" s="25">
        <f t="shared" si="145"/>
        <v>107874371</v>
      </c>
      <c r="CQ119" s="25">
        <f t="shared" si="146"/>
        <v>0</v>
      </c>
      <c r="CR119" s="58">
        <f t="shared" si="146"/>
        <v>107874371</v>
      </c>
      <c r="CS119" s="58">
        <f t="shared" si="146"/>
        <v>0</v>
      </c>
      <c r="CT119" s="58">
        <f t="shared" si="146"/>
        <v>0</v>
      </c>
      <c r="CU119" s="58">
        <f t="shared" si="146"/>
        <v>0</v>
      </c>
      <c r="CV119" s="25">
        <f t="shared" si="146"/>
        <v>0</v>
      </c>
      <c r="CW119" s="58">
        <f t="shared" si="147"/>
        <v>0</v>
      </c>
      <c r="CX119" s="58">
        <f t="shared" si="147"/>
        <v>0</v>
      </c>
      <c r="CY119" s="25">
        <f t="shared" si="147"/>
        <v>0</v>
      </c>
      <c r="CZ119" s="58">
        <f t="shared" si="148"/>
        <v>0</v>
      </c>
      <c r="DA119" s="58">
        <f t="shared" si="148"/>
        <v>0</v>
      </c>
      <c r="DB119" s="58">
        <f t="shared" si="148"/>
        <v>0</v>
      </c>
      <c r="DC119" s="58">
        <f t="shared" si="149"/>
        <v>0</v>
      </c>
      <c r="DD119" s="58">
        <f t="shared" si="149"/>
        <v>0</v>
      </c>
      <c r="DE119" s="58">
        <f t="shared" si="149"/>
        <v>0</v>
      </c>
      <c r="DF119" s="58"/>
      <c r="DG119" s="58">
        <f t="shared" si="150"/>
        <v>0</v>
      </c>
      <c r="DH119" s="58">
        <f t="shared" si="150"/>
        <v>0</v>
      </c>
      <c r="DI119" s="58">
        <f t="shared" si="150"/>
        <v>0</v>
      </c>
      <c r="DK119" s="31">
        <f t="shared" si="88"/>
        <v>325200000</v>
      </c>
      <c r="DL119" s="31">
        <f t="shared" si="89"/>
        <v>325200000</v>
      </c>
      <c r="DM119" s="31">
        <f t="shared" si="90"/>
        <v>325200000</v>
      </c>
    </row>
    <row r="120" spans="1:117" s="61" customFormat="1" ht="28.5" customHeight="1" x14ac:dyDescent="0.25">
      <c r="A120" s="232"/>
      <c r="B120" s="227"/>
      <c r="C120" s="59" t="s">
        <v>334</v>
      </c>
      <c r="D120" s="22" t="s">
        <v>335</v>
      </c>
      <c r="E120" s="94">
        <v>211</v>
      </c>
      <c r="F120" s="24" t="s">
        <v>313</v>
      </c>
      <c r="G120" s="25">
        <f t="shared" si="137"/>
        <v>250000000</v>
      </c>
      <c r="H120" s="30"/>
      <c r="I120" s="58"/>
      <c r="J120" s="25"/>
      <c r="K120" s="25"/>
      <c r="L120" s="25"/>
      <c r="M120" s="25"/>
      <c r="N120" s="25"/>
      <c r="O120" s="25"/>
      <c r="P120" s="25"/>
      <c r="Q120" s="25"/>
      <c r="R120" s="25"/>
      <c r="S120" s="25">
        <v>250000000</v>
      </c>
      <c r="T120" s="25"/>
      <c r="U120" s="25"/>
      <c r="V120" s="25"/>
      <c r="W120" s="25"/>
      <c r="X120" s="25"/>
      <c r="Y120" s="25"/>
      <c r="Z120" s="25"/>
      <c r="AB120" s="62">
        <f t="shared" si="110"/>
        <v>1</v>
      </c>
      <c r="AC120" s="25">
        <f t="shared" si="138"/>
        <v>250000000</v>
      </c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>
        <f>+'[6]JUNIO 2016'!$W$197</f>
        <v>250000000</v>
      </c>
      <c r="AQ120" s="58"/>
      <c r="AR120" s="58"/>
      <c r="AS120" s="58"/>
      <c r="AT120" s="58"/>
      <c r="AU120" s="58"/>
      <c r="AV120" s="58"/>
      <c r="AW120" s="58"/>
      <c r="AX120" s="62">
        <f t="shared" si="112"/>
        <v>0</v>
      </c>
      <c r="AY120" s="25">
        <f t="shared" si="139"/>
        <v>0</v>
      </c>
      <c r="AZ120" s="58">
        <f t="shared" si="140"/>
        <v>0</v>
      </c>
      <c r="BA120" s="58">
        <f t="shared" si="140"/>
        <v>0</v>
      </c>
      <c r="BB120" s="58">
        <f t="shared" si="140"/>
        <v>0</v>
      </c>
      <c r="BC120" s="58">
        <f t="shared" si="140"/>
        <v>0</v>
      </c>
      <c r="BD120" s="58">
        <f t="shared" si="140"/>
        <v>0</v>
      </c>
      <c r="BE120" s="58">
        <f t="shared" si="140"/>
        <v>0</v>
      </c>
      <c r="BF120" s="58">
        <f t="shared" si="140"/>
        <v>0</v>
      </c>
      <c r="BG120" s="58">
        <f t="shared" si="140"/>
        <v>0</v>
      </c>
      <c r="BH120" s="58">
        <f t="shared" si="140"/>
        <v>0</v>
      </c>
      <c r="BI120" s="58">
        <f t="shared" si="140"/>
        <v>0</v>
      </c>
      <c r="BJ120" s="58">
        <f t="shared" si="140"/>
        <v>0</v>
      </c>
      <c r="BK120" s="58">
        <f t="shared" si="140"/>
        <v>0</v>
      </c>
      <c r="BL120" s="58">
        <f t="shared" si="140"/>
        <v>0</v>
      </c>
      <c r="BM120" s="58">
        <f t="shared" si="140"/>
        <v>0</v>
      </c>
      <c r="BN120" s="58">
        <f t="shared" si="140"/>
        <v>0</v>
      </c>
      <c r="BO120" s="58"/>
      <c r="BP120" s="58">
        <f>X120-AU120</f>
        <v>0</v>
      </c>
      <c r="BQ120" s="25">
        <f t="shared" si="142"/>
        <v>0</v>
      </c>
      <c r="BR120" s="58">
        <f>Z120-AW120</f>
        <v>0</v>
      </c>
      <c r="BS120" s="62">
        <f t="shared" si="118"/>
        <v>0.99872130800000003</v>
      </c>
      <c r="BT120" s="25">
        <f t="shared" si="144"/>
        <v>249680327</v>
      </c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>
        <f>+'[1]JULIO 2016'!$H$221</f>
        <v>249680327</v>
      </c>
      <c r="CH120" s="58"/>
      <c r="CI120" s="58"/>
      <c r="CJ120" s="58"/>
      <c r="CK120" s="58"/>
      <c r="CL120" s="58"/>
      <c r="CM120" s="58"/>
      <c r="CN120" s="58"/>
      <c r="CO120" s="62">
        <f t="shared" si="120"/>
        <v>1.2786919999999702E-3</v>
      </c>
      <c r="CP120" s="25">
        <f t="shared" si="145"/>
        <v>319673</v>
      </c>
      <c r="CQ120" s="25">
        <f t="shared" si="146"/>
        <v>0</v>
      </c>
      <c r="CR120" s="25">
        <f t="shared" si="146"/>
        <v>0</v>
      </c>
      <c r="CS120" s="25">
        <f t="shared" si="146"/>
        <v>0</v>
      </c>
      <c r="CT120" s="25">
        <f t="shared" si="146"/>
        <v>0</v>
      </c>
      <c r="CU120" s="25">
        <f t="shared" si="146"/>
        <v>0</v>
      </c>
      <c r="CV120" s="25">
        <f t="shared" si="146"/>
        <v>0</v>
      </c>
      <c r="CW120" s="25">
        <f>N120-CB120</f>
        <v>0</v>
      </c>
      <c r="CX120" s="25">
        <f>O120-CC120</f>
        <v>0</v>
      </c>
      <c r="CY120" s="25">
        <f>P120-CD120</f>
        <v>0</v>
      </c>
      <c r="CZ120" s="25">
        <f t="shared" si="148"/>
        <v>0</v>
      </c>
      <c r="DA120" s="25">
        <f t="shared" si="148"/>
        <v>0</v>
      </c>
      <c r="DB120" s="25">
        <f t="shared" si="148"/>
        <v>319673</v>
      </c>
      <c r="DC120" s="25">
        <f>T120-CH120</f>
        <v>0</v>
      </c>
      <c r="DD120" s="25">
        <f>U120-CI120</f>
        <v>0</v>
      </c>
      <c r="DE120" s="25">
        <f>V120-CJ120</f>
        <v>0</v>
      </c>
      <c r="DF120" s="25"/>
      <c r="DG120" s="25">
        <f>X120-CL120</f>
        <v>0</v>
      </c>
      <c r="DH120" s="25">
        <f>Y120-CM120</f>
        <v>0</v>
      </c>
      <c r="DI120" s="25">
        <f>Z120-CN120</f>
        <v>0</v>
      </c>
      <c r="DK120" s="31">
        <f t="shared" si="88"/>
        <v>250000000</v>
      </c>
      <c r="DL120" s="31">
        <f t="shared" si="89"/>
        <v>250000000</v>
      </c>
      <c r="DM120" s="31">
        <f t="shared" si="90"/>
        <v>250000000</v>
      </c>
    </row>
    <row r="121" spans="1:117" s="61" customFormat="1" ht="50.25" customHeight="1" x14ac:dyDescent="0.25">
      <c r="A121" s="99"/>
      <c r="B121" s="22" t="s">
        <v>336</v>
      </c>
      <c r="C121" s="59" t="s">
        <v>337</v>
      </c>
      <c r="D121" s="22" t="s">
        <v>338</v>
      </c>
      <c r="E121" s="94" t="s">
        <v>339</v>
      </c>
      <c r="F121" s="24" t="s">
        <v>313</v>
      </c>
      <c r="G121" s="25">
        <f t="shared" si="137"/>
        <v>3185000000</v>
      </c>
      <c r="H121" s="30"/>
      <c r="I121" s="58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>
        <f>485000000</f>
        <v>485000000</v>
      </c>
      <c r="U121" s="25"/>
      <c r="V121" s="25"/>
      <c r="W121" s="25"/>
      <c r="X121" s="25">
        <v>2700000000</v>
      </c>
      <c r="Y121" s="25"/>
      <c r="Z121" s="25"/>
      <c r="AB121" s="62">
        <f t="shared" si="110"/>
        <v>1</v>
      </c>
      <c r="AC121" s="25">
        <f t="shared" si="138"/>
        <v>3185000000</v>
      </c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>
        <f>+'[3]ABRIL 2016'!$X$1694</f>
        <v>485000000</v>
      </c>
      <c r="AR121" s="58"/>
      <c r="AS121" s="58"/>
      <c r="AT121" s="58"/>
      <c r="AU121" s="58">
        <f>+'[8]MARZO 2016 ULTIMO'!$AA$1371</f>
        <v>2700000000</v>
      </c>
      <c r="AV121" s="58"/>
      <c r="AW121" s="58"/>
      <c r="AX121" s="62">
        <f t="shared" si="112"/>
        <v>0</v>
      </c>
      <c r="AY121" s="25">
        <f t="shared" si="139"/>
        <v>0</v>
      </c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>
        <f>T121-AQ121</f>
        <v>0</v>
      </c>
      <c r="BM121" s="58"/>
      <c r="BN121" s="58"/>
      <c r="BO121" s="58"/>
      <c r="BP121" s="58">
        <f>X121-AU121</f>
        <v>0</v>
      </c>
      <c r="BQ121" s="25"/>
      <c r="BR121" s="58"/>
      <c r="BS121" s="62">
        <f t="shared" si="118"/>
        <v>0.25496371679748825</v>
      </c>
      <c r="BT121" s="25">
        <f t="shared" si="144"/>
        <v>812059438</v>
      </c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>
        <f>+'[7]MAYO 2016'!$H$1940</f>
        <v>359172189</v>
      </c>
      <c r="CI121" s="58"/>
      <c r="CJ121" s="58"/>
      <c r="CK121" s="58"/>
      <c r="CL121" s="58">
        <f>+'[7]MAYO 2016'!$H$1948</f>
        <v>452887249</v>
      </c>
      <c r="CM121" s="58"/>
      <c r="CN121" s="58"/>
      <c r="CO121" s="62">
        <f t="shared" si="120"/>
        <v>0.7450362832025117</v>
      </c>
      <c r="CP121" s="25">
        <f t="shared" si="145"/>
        <v>2372940562</v>
      </c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>
        <f>T121-CH121</f>
        <v>125827811</v>
      </c>
      <c r="DD121" s="25"/>
      <c r="DE121" s="25"/>
      <c r="DF121" s="25"/>
      <c r="DG121" s="25">
        <f>X121-CL121</f>
        <v>2247112751</v>
      </c>
      <c r="DH121" s="25"/>
      <c r="DI121" s="25"/>
      <c r="DK121" s="31">
        <f t="shared" si="88"/>
        <v>3185000000</v>
      </c>
      <c r="DL121" s="31">
        <f t="shared" si="89"/>
        <v>3185000000</v>
      </c>
      <c r="DM121" s="31">
        <f t="shared" si="90"/>
        <v>3185000000</v>
      </c>
    </row>
    <row r="122" spans="1:117" ht="33.75" customHeight="1" x14ac:dyDescent="0.25">
      <c r="A122" s="232" t="s">
        <v>303</v>
      </c>
      <c r="B122" s="225" t="s">
        <v>340</v>
      </c>
      <c r="C122" s="73" t="s">
        <v>341</v>
      </c>
      <c r="D122" s="22" t="s">
        <v>342</v>
      </c>
      <c r="E122" s="96">
        <v>510</v>
      </c>
      <c r="F122" s="24" t="s">
        <v>343</v>
      </c>
      <c r="G122" s="25">
        <f t="shared" si="137"/>
        <v>95000000</v>
      </c>
      <c r="H122" s="25"/>
      <c r="I122" s="25"/>
      <c r="J122" s="25"/>
      <c r="K122" s="25">
        <v>95000000</v>
      </c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7">
        <f t="shared" si="110"/>
        <v>0.88913684210526311</v>
      </c>
      <c r="AC122" s="25">
        <f t="shared" si="138"/>
        <v>84468000</v>
      </c>
      <c r="AD122" s="25"/>
      <c r="AE122" s="25"/>
      <c r="AF122" s="25"/>
      <c r="AG122" s="25"/>
      <c r="AH122" s="25">
        <f>+'[1]JULIO 2016'!$O$1834</f>
        <v>84468000</v>
      </c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7">
        <f t="shared" si="112"/>
        <v>0.11086315789473689</v>
      </c>
      <c r="AY122" s="25">
        <f t="shared" si="139"/>
        <v>10532000</v>
      </c>
      <c r="AZ122" s="25">
        <f t="shared" ref="AZ122:BB127" si="151">H122-AE122</f>
        <v>0</v>
      </c>
      <c r="BA122" s="25">
        <f t="shared" si="151"/>
        <v>0</v>
      </c>
      <c r="BB122" s="25">
        <f t="shared" si="151"/>
        <v>0</v>
      </c>
      <c r="BC122" s="25">
        <f t="shared" ref="BC122:BN127" si="152">+K122-AH122</f>
        <v>10532000</v>
      </c>
      <c r="BD122" s="25">
        <f t="shared" si="152"/>
        <v>0</v>
      </c>
      <c r="BE122" s="25">
        <f t="shared" si="152"/>
        <v>0</v>
      </c>
      <c r="BF122" s="25">
        <f t="shared" si="152"/>
        <v>0</v>
      </c>
      <c r="BG122" s="25">
        <f t="shared" si="152"/>
        <v>0</v>
      </c>
      <c r="BH122" s="25">
        <f t="shared" si="152"/>
        <v>0</v>
      </c>
      <c r="BI122" s="25">
        <f t="shared" si="152"/>
        <v>0</v>
      </c>
      <c r="BJ122" s="25">
        <f t="shared" si="152"/>
        <v>0</v>
      </c>
      <c r="BK122" s="25">
        <f t="shared" si="152"/>
        <v>0</v>
      </c>
      <c r="BL122" s="25">
        <f t="shared" si="152"/>
        <v>0</v>
      </c>
      <c r="BM122" s="25">
        <f t="shared" si="152"/>
        <v>0</v>
      </c>
      <c r="BN122" s="25">
        <f t="shared" si="152"/>
        <v>0</v>
      </c>
      <c r="BO122" s="25"/>
      <c r="BP122" s="25"/>
      <c r="BQ122" s="25">
        <f t="shared" ref="BQ122:BQ127" si="153">Y122-AV122</f>
        <v>0</v>
      </c>
      <c r="BR122" s="25">
        <f t="shared" ref="BR122:BR127" si="154">+Z122-AW122</f>
        <v>0</v>
      </c>
      <c r="BS122" s="27">
        <f t="shared" si="118"/>
        <v>0.77114232631578949</v>
      </c>
      <c r="BT122" s="25">
        <f t="shared" si="144"/>
        <v>73258521</v>
      </c>
      <c r="BU122" s="25"/>
      <c r="BV122" s="25"/>
      <c r="BW122" s="25"/>
      <c r="BX122" s="25"/>
      <c r="BY122" s="25">
        <f>+'[1]JULIO 2016'!$H$1832</f>
        <v>73258521</v>
      </c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7">
        <f t="shared" si="120"/>
        <v>0.22885767368421051</v>
      </c>
      <c r="CP122" s="25">
        <f t="shared" si="145"/>
        <v>21741479</v>
      </c>
      <c r="CQ122" s="25">
        <f t="shared" ref="CQ122:CV127" si="155">H122-BV122</f>
        <v>0</v>
      </c>
      <c r="CR122" s="25">
        <f t="shared" si="155"/>
        <v>0</v>
      </c>
      <c r="CS122" s="25">
        <f t="shared" si="155"/>
        <v>0</v>
      </c>
      <c r="CT122" s="25">
        <f t="shared" si="155"/>
        <v>21741479</v>
      </c>
      <c r="CU122" s="25">
        <f t="shared" si="155"/>
        <v>0</v>
      </c>
      <c r="CV122" s="25">
        <f t="shared" si="155"/>
        <v>0</v>
      </c>
      <c r="CW122" s="25">
        <f t="shared" ref="CW122:CY127" si="156">+N122-CB122</f>
        <v>0</v>
      </c>
      <c r="CX122" s="25">
        <f t="shared" si="156"/>
        <v>0</v>
      </c>
      <c r="CY122" s="25">
        <f t="shared" si="156"/>
        <v>0</v>
      </c>
      <c r="CZ122" s="25">
        <f t="shared" ref="CZ122:DB127" si="157">Q122-CE122</f>
        <v>0</v>
      </c>
      <c r="DA122" s="25">
        <f t="shared" si="157"/>
        <v>0</v>
      </c>
      <c r="DB122" s="25">
        <f t="shared" si="157"/>
        <v>0</v>
      </c>
      <c r="DC122" s="25">
        <f t="shared" ref="DC122:DE127" si="158">+T122-CH122</f>
        <v>0</v>
      </c>
      <c r="DD122" s="25">
        <f t="shared" si="158"/>
        <v>0</v>
      </c>
      <c r="DE122" s="25">
        <f t="shared" si="158"/>
        <v>0</v>
      </c>
      <c r="DF122" s="25"/>
      <c r="DG122" s="25">
        <f t="shared" ref="DG122:DI127" si="159">+X122-CL122</f>
        <v>0</v>
      </c>
      <c r="DH122" s="25">
        <f t="shared" si="159"/>
        <v>0</v>
      </c>
      <c r="DI122" s="25">
        <f t="shared" si="159"/>
        <v>0</v>
      </c>
      <c r="DK122" s="31">
        <f t="shared" si="88"/>
        <v>95000000</v>
      </c>
      <c r="DL122" s="31">
        <f t="shared" si="89"/>
        <v>95000000</v>
      </c>
      <c r="DM122" s="31">
        <f t="shared" si="90"/>
        <v>95000000</v>
      </c>
    </row>
    <row r="123" spans="1:117" ht="44.25" customHeight="1" x14ac:dyDescent="0.25">
      <c r="A123" s="232"/>
      <c r="B123" s="226"/>
      <c r="C123" s="73" t="s">
        <v>344</v>
      </c>
      <c r="D123" s="22" t="s">
        <v>345</v>
      </c>
      <c r="E123" s="96">
        <v>510</v>
      </c>
      <c r="F123" s="24" t="s">
        <v>343</v>
      </c>
      <c r="G123" s="25">
        <f t="shared" si="137"/>
        <v>102000000</v>
      </c>
      <c r="H123" s="25"/>
      <c r="I123" s="25"/>
      <c r="J123" s="25"/>
      <c r="K123" s="25">
        <v>102000000</v>
      </c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B123" s="27">
        <f t="shared" si="110"/>
        <v>0.99509803921568629</v>
      </c>
      <c r="AC123" s="25">
        <f t="shared" si="138"/>
        <v>101500000</v>
      </c>
      <c r="AD123" s="25"/>
      <c r="AE123" s="25"/>
      <c r="AF123" s="25"/>
      <c r="AG123" s="25"/>
      <c r="AH123" s="25">
        <f>+'[1]JULIO 2016'!$O$1851</f>
        <v>101500000</v>
      </c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7">
        <f t="shared" si="112"/>
        <v>4.9019607843137081E-3</v>
      </c>
      <c r="AY123" s="25">
        <f t="shared" si="139"/>
        <v>500000</v>
      </c>
      <c r="AZ123" s="25">
        <f t="shared" si="151"/>
        <v>0</v>
      </c>
      <c r="BA123" s="25">
        <f t="shared" si="151"/>
        <v>0</v>
      </c>
      <c r="BB123" s="25">
        <f t="shared" si="151"/>
        <v>0</v>
      </c>
      <c r="BC123" s="25">
        <f t="shared" si="152"/>
        <v>500000</v>
      </c>
      <c r="BD123" s="25">
        <f t="shared" si="152"/>
        <v>0</v>
      </c>
      <c r="BE123" s="25">
        <f t="shared" si="152"/>
        <v>0</v>
      </c>
      <c r="BF123" s="25">
        <f t="shared" si="152"/>
        <v>0</v>
      </c>
      <c r="BG123" s="25">
        <f t="shared" si="152"/>
        <v>0</v>
      </c>
      <c r="BH123" s="25">
        <f t="shared" si="152"/>
        <v>0</v>
      </c>
      <c r="BI123" s="25">
        <f t="shared" si="152"/>
        <v>0</v>
      </c>
      <c r="BJ123" s="25">
        <f t="shared" si="152"/>
        <v>0</v>
      </c>
      <c r="BK123" s="25">
        <f t="shared" si="152"/>
        <v>0</v>
      </c>
      <c r="BL123" s="25">
        <f t="shared" si="152"/>
        <v>0</v>
      </c>
      <c r="BM123" s="25">
        <f t="shared" si="152"/>
        <v>0</v>
      </c>
      <c r="BN123" s="25">
        <f t="shared" si="152"/>
        <v>0</v>
      </c>
      <c r="BO123" s="25"/>
      <c r="BP123" s="25"/>
      <c r="BQ123" s="25">
        <f t="shared" si="153"/>
        <v>0</v>
      </c>
      <c r="BR123" s="25">
        <f t="shared" si="154"/>
        <v>0</v>
      </c>
      <c r="BS123" s="27">
        <f t="shared" si="118"/>
        <v>0.98997126470588237</v>
      </c>
      <c r="BT123" s="25">
        <f t="shared" si="144"/>
        <v>100977069</v>
      </c>
      <c r="BU123" s="25"/>
      <c r="BV123" s="25"/>
      <c r="BW123" s="25"/>
      <c r="BX123" s="25"/>
      <c r="BY123" s="25">
        <f>+'[1]JULIO 2016'!$H$1849</f>
        <v>100977069</v>
      </c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7">
        <f t="shared" si="120"/>
        <v>1.002873529411763E-2</v>
      </c>
      <c r="CP123" s="25">
        <f t="shared" si="145"/>
        <v>1022931</v>
      </c>
      <c r="CQ123" s="25">
        <f t="shared" si="155"/>
        <v>0</v>
      </c>
      <c r="CR123" s="25">
        <f t="shared" si="155"/>
        <v>0</v>
      </c>
      <c r="CS123" s="25">
        <f t="shared" si="155"/>
        <v>0</v>
      </c>
      <c r="CT123" s="25">
        <f t="shared" si="155"/>
        <v>1022931</v>
      </c>
      <c r="CU123" s="25">
        <f t="shared" si="155"/>
        <v>0</v>
      </c>
      <c r="CV123" s="25">
        <f t="shared" si="155"/>
        <v>0</v>
      </c>
      <c r="CW123" s="25">
        <f t="shared" si="156"/>
        <v>0</v>
      </c>
      <c r="CX123" s="25">
        <f t="shared" si="156"/>
        <v>0</v>
      </c>
      <c r="CY123" s="25">
        <f t="shared" si="156"/>
        <v>0</v>
      </c>
      <c r="CZ123" s="25">
        <f t="shared" si="157"/>
        <v>0</v>
      </c>
      <c r="DA123" s="25">
        <f t="shared" si="157"/>
        <v>0</v>
      </c>
      <c r="DB123" s="25">
        <f t="shared" si="157"/>
        <v>0</v>
      </c>
      <c r="DC123" s="25">
        <f t="shared" si="158"/>
        <v>0</v>
      </c>
      <c r="DD123" s="25">
        <f t="shared" si="158"/>
        <v>0</v>
      </c>
      <c r="DE123" s="25">
        <f t="shared" si="158"/>
        <v>0</v>
      </c>
      <c r="DF123" s="25"/>
      <c r="DG123" s="25">
        <f t="shared" si="159"/>
        <v>0</v>
      </c>
      <c r="DH123" s="25">
        <f t="shared" si="159"/>
        <v>0</v>
      </c>
      <c r="DI123" s="25">
        <f t="shared" si="159"/>
        <v>0</v>
      </c>
      <c r="DK123" s="31">
        <f t="shared" si="88"/>
        <v>102000000</v>
      </c>
      <c r="DL123" s="31">
        <f t="shared" si="89"/>
        <v>102000000</v>
      </c>
      <c r="DM123" s="31">
        <f t="shared" si="90"/>
        <v>102000000</v>
      </c>
    </row>
    <row r="124" spans="1:117" ht="38.25" customHeight="1" x14ac:dyDescent="0.25">
      <c r="A124" s="232"/>
      <c r="B124" s="227"/>
      <c r="C124" s="73" t="s">
        <v>346</v>
      </c>
      <c r="D124" s="22" t="s">
        <v>347</v>
      </c>
      <c r="E124" s="96">
        <v>510</v>
      </c>
      <c r="F124" s="24" t="s">
        <v>343</v>
      </c>
      <c r="G124" s="25">
        <f t="shared" si="137"/>
        <v>10000000</v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>
        <v>10000000</v>
      </c>
      <c r="T124" s="25"/>
      <c r="U124" s="25"/>
      <c r="V124" s="25"/>
      <c r="W124" s="25"/>
      <c r="X124" s="25"/>
      <c r="Y124" s="25"/>
      <c r="Z124" s="25"/>
      <c r="AB124" s="27">
        <f t="shared" si="110"/>
        <v>0</v>
      </c>
      <c r="AC124" s="25">
        <f t="shared" si="138"/>
        <v>0</v>
      </c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7">
        <f t="shared" si="112"/>
        <v>1</v>
      </c>
      <c r="AY124" s="25">
        <f t="shared" si="139"/>
        <v>10000000</v>
      </c>
      <c r="AZ124" s="25">
        <f t="shared" si="151"/>
        <v>0</v>
      </c>
      <c r="BA124" s="25">
        <f t="shared" si="151"/>
        <v>0</v>
      </c>
      <c r="BB124" s="25">
        <f t="shared" si="151"/>
        <v>0</v>
      </c>
      <c r="BC124" s="25">
        <f t="shared" si="152"/>
        <v>0</v>
      </c>
      <c r="BD124" s="25">
        <f t="shared" si="152"/>
        <v>0</v>
      </c>
      <c r="BE124" s="25">
        <f t="shared" si="152"/>
        <v>0</v>
      </c>
      <c r="BF124" s="25">
        <f t="shared" si="152"/>
        <v>0</v>
      </c>
      <c r="BG124" s="25">
        <f t="shared" si="152"/>
        <v>0</v>
      </c>
      <c r="BH124" s="25">
        <f t="shared" si="152"/>
        <v>0</v>
      </c>
      <c r="BI124" s="25">
        <f t="shared" si="152"/>
        <v>0</v>
      </c>
      <c r="BJ124" s="25">
        <f t="shared" si="152"/>
        <v>0</v>
      </c>
      <c r="BK124" s="25">
        <f t="shared" si="152"/>
        <v>10000000</v>
      </c>
      <c r="BL124" s="25">
        <f t="shared" si="152"/>
        <v>0</v>
      </c>
      <c r="BM124" s="25">
        <f t="shared" si="152"/>
        <v>0</v>
      </c>
      <c r="BN124" s="25">
        <f t="shared" si="152"/>
        <v>0</v>
      </c>
      <c r="BO124" s="25"/>
      <c r="BP124" s="25"/>
      <c r="BQ124" s="25">
        <f t="shared" si="153"/>
        <v>0</v>
      </c>
      <c r="BR124" s="25">
        <f t="shared" si="154"/>
        <v>0</v>
      </c>
      <c r="BS124" s="27">
        <f t="shared" si="118"/>
        <v>0</v>
      </c>
      <c r="BT124" s="25">
        <f t="shared" si="144"/>
        <v>0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7">
        <f t="shared" si="120"/>
        <v>1</v>
      </c>
      <c r="CP124" s="25">
        <f t="shared" si="145"/>
        <v>10000000</v>
      </c>
      <c r="CQ124" s="25">
        <f t="shared" si="155"/>
        <v>0</v>
      </c>
      <c r="CR124" s="25">
        <f t="shared" si="155"/>
        <v>0</v>
      </c>
      <c r="CS124" s="25">
        <f t="shared" si="155"/>
        <v>0</v>
      </c>
      <c r="CT124" s="25">
        <f t="shared" si="155"/>
        <v>0</v>
      </c>
      <c r="CU124" s="25">
        <f t="shared" si="155"/>
        <v>0</v>
      </c>
      <c r="CV124" s="25">
        <f t="shared" si="155"/>
        <v>0</v>
      </c>
      <c r="CW124" s="25">
        <f t="shared" si="156"/>
        <v>0</v>
      </c>
      <c r="CX124" s="25">
        <f t="shared" si="156"/>
        <v>0</v>
      </c>
      <c r="CY124" s="25">
        <f t="shared" si="156"/>
        <v>0</v>
      </c>
      <c r="CZ124" s="25">
        <f t="shared" si="157"/>
        <v>0</v>
      </c>
      <c r="DA124" s="25">
        <f t="shared" si="157"/>
        <v>0</v>
      </c>
      <c r="DB124" s="25">
        <f t="shared" si="157"/>
        <v>10000000</v>
      </c>
      <c r="DC124" s="25">
        <f t="shared" si="158"/>
        <v>0</v>
      </c>
      <c r="DD124" s="25">
        <f t="shared" si="158"/>
        <v>0</v>
      </c>
      <c r="DE124" s="25">
        <f t="shared" si="158"/>
        <v>0</v>
      </c>
      <c r="DF124" s="25"/>
      <c r="DG124" s="25">
        <f t="shared" si="159"/>
        <v>0</v>
      </c>
      <c r="DH124" s="25">
        <f t="shared" si="159"/>
        <v>0</v>
      </c>
      <c r="DI124" s="25">
        <f t="shared" si="159"/>
        <v>0</v>
      </c>
      <c r="DK124" s="31">
        <f t="shared" si="88"/>
        <v>10000000</v>
      </c>
      <c r="DL124" s="31">
        <f t="shared" si="89"/>
        <v>10000000</v>
      </c>
      <c r="DM124" s="31">
        <f t="shared" si="90"/>
        <v>10000000</v>
      </c>
    </row>
    <row r="125" spans="1:117" ht="39.75" customHeight="1" x14ac:dyDescent="0.25">
      <c r="A125" s="232"/>
      <c r="B125" s="93" t="s">
        <v>348</v>
      </c>
      <c r="C125" s="73" t="s">
        <v>349</v>
      </c>
      <c r="D125" s="22" t="s">
        <v>350</v>
      </c>
      <c r="E125" s="96">
        <v>510</v>
      </c>
      <c r="F125" s="24" t="s">
        <v>343</v>
      </c>
      <c r="G125" s="25">
        <f t="shared" si="137"/>
        <v>80000000</v>
      </c>
      <c r="H125" s="25"/>
      <c r="I125" s="25"/>
      <c r="J125" s="25"/>
      <c r="K125" s="25">
        <v>80000000</v>
      </c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B125" s="27">
        <f t="shared" si="110"/>
        <v>1</v>
      </c>
      <c r="AC125" s="25">
        <f t="shared" si="138"/>
        <v>80000000</v>
      </c>
      <c r="AD125" s="25"/>
      <c r="AE125" s="25"/>
      <c r="AF125" s="25"/>
      <c r="AG125" s="25"/>
      <c r="AH125" s="25">
        <f>+'[4]ENERO 2016'!$O$625</f>
        <v>80000000</v>
      </c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7">
        <f t="shared" si="112"/>
        <v>0</v>
      </c>
      <c r="AY125" s="25">
        <f t="shared" si="139"/>
        <v>0</v>
      </c>
      <c r="AZ125" s="25">
        <f t="shared" si="151"/>
        <v>0</v>
      </c>
      <c r="BA125" s="25">
        <f t="shared" si="151"/>
        <v>0</v>
      </c>
      <c r="BB125" s="25">
        <f t="shared" si="151"/>
        <v>0</v>
      </c>
      <c r="BC125" s="25">
        <f t="shared" si="152"/>
        <v>0</v>
      </c>
      <c r="BD125" s="25">
        <f t="shared" si="152"/>
        <v>0</v>
      </c>
      <c r="BE125" s="25">
        <f t="shared" si="152"/>
        <v>0</v>
      </c>
      <c r="BF125" s="25">
        <f t="shared" si="152"/>
        <v>0</v>
      </c>
      <c r="BG125" s="25">
        <f t="shared" si="152"/>
        <v>0</v>
      </c>
      <c r="BH125" s="25">
        <f t="shared" si="152"/>
        <v>0</v>
      </c>
      <c r="BI125" s="25">
        <f t="shared" si="152"/>
        <v>0</v>
      </c>
      <c r="BJ125" s="25">
        <f t="shared" si="152"/>
        <v>0</v>
      </c>
      <c r="BK125" s="25">
        <f t="shared" si="152"/>
        <v>0</v>
      </c>
      <c r="BL125" s="25">
        <f t="shared" si="152"/>
        <v>0</v>
      </c>
      <c r="BM125" s="25">
        <f t="shared" si="152"/>
        <v>0</v>
      </c>
      <c r="BN125" s="25">
        <f t="shared" si="152"/>
        <v>0</v>
      </c>
      <c r="BO125" s="25"/>
      <c r="BP125" s="25"/>
      <c r="BQ125" s="25">
        <f t="shared" si="153"/>
        <v>0</v>
      </c>
      <c r="BR125" s="25">
        <f t="shared" si="154"/>
        <v>0</v>
      </c>
      <c r="BS125" s="27">
        <f t="shared" si="118"/>
        <v>0.97971187500000001</v>
      </c>
      <c r="BT125" s="25">
        <f t="shared" si="144"/>
        <v>78376950</v>
      </c>
      <c r="BU125" s="25"/>
      <c r="BV125" s="25"/>
      <c r="BW125" s="25"/>
      <c r="BX125" s="25"/>
      <c r="BY125" s="25">
        <f>+'[8]MARZO 2016 ULTIMO'!$H$1027</f>
        <v>78376950</v>
      </c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7">
        <f t="shared" si="120"/>
        <v>2.028812499999999E-2</v>
      </c>
      <c r="CP125" s="25">
        <f t="shared" si="145"/>
        <v>1623050</v>
      </c>
      <c r="CQ125" s="25">
        <f t="shared" si="155"/>
        <v>0</v>
      </c>
      <c r="CR125" s="25">
        <f t="shared" si="155"/>
        <v>0</v>
      </c>
      <c r="CS125" s="25">
        <f t="shared" si="155"/>
        <v>0</v>
      </c>
      <c r="CT125" s="25">
        <f t="shared" si="155"/>
        <v>1623050</v>
      </c>
      <c r="CU125" s="25">
        <f t="shared" si="155"/>
        <v>0</v>
      </c>
      <c r="CV125" s="25">
        <f t="shared" si="155"/>
        <v>0</v>
      </c>
      <c r="CW125" s="25">
        <f t="shared" si="156"/>
        <v>0</v>
      </c>
      <c r="CX125" s="25">
        <f t="shared" si="156"/>
        <v>0</v>
      </c>
      <c r="CY125" s="25">
        <f t="shared" si="156"/>
        <v>0</v>
      </c>
      <c r="CZ125" s="25">
        <f t="shared" si="157"/>
        <v>0</v>
      </c>
      <c r="DA125" s="25">
        <f t="shared" si="157"/>
        <v>0</v>
      </c>
      <c r="DB125" s="25">
        <f t="shared" si="157"/>
        <v>0</v>
      </c>
      <c r="DC125" s="25">
        <f t="shared" si="158"/>
        <v>0</v>
      </c>
      <c r="DD125" s="25">
        <f t="shared" si="158"/>
        <v>0</v>
      </c>
      <c r="DE125" s="25">
        <f t="shared" si="158"/>
        <v>0</v>
      </c>
      <c r="DF125" s="25"/>
      <c r="DG125" s="25">
        <f t="shared" si="159"/>
        <v>0</v>
      </c>
      <c r="DH125" s="25">
        <f t="shared" si="159"/>
        <v>0</v>
      </c>
      <c r="DI125" s="25">
        <f t="shared" si="159"/>
        <v>0</v>
      </c>
      <c r="DK125" s="31">
        <f t="shared" si="88"/>
        <v>80000000</v>
      </c>
      <c r="DL125" s="31">
        <f t="shared" si="89"/>
        <v>80000000</v>
      </c>
      <c r="DM125" s="31">
        <f t="shared" si="90"/>
        <v>80000000</v>
      </c>
    </row>
    <row r="126" spans="1:117" ht="39.75" customHeight="1" x14ac:dyDescent="0.25">
      <c r="A126" s="232"/>
      <c r="B126" s="93" t="s">
        <v>351</v>
      </c>
      <c r="C126" s="73" t="s">
        <v>352</v>
      </c>
      <c r="D126" s="22" t="s">
        <v>353</v>
      </c>
      <c r="E126" s="96">
        <v>510</v>
      </c>
      <c r="F126" s="24" t="s">
        <v>354</v>
      </c>
      <c r="G126" s="25">
        <f t="shared" si="137"/>
        <v>110000000</v>
      </c>
      <c r="H126" s="25"/>
      <c r="I126" s="25"/>
      <c r="J126" s="25"/>
      <c r="K126" s="25">
        <v>110000000</v>
      </c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B126" s="27">
        <f t="shared" si="110"/>
        <v>1</v>
      </c>
      <c r="AC126" s="25">
        <f t="shared" si="138"/>
        <v>110000000</v>
      </c>
      <c r="AD126" s="25"/>
      <c r="AE126" s="25"/>
      <c r="AF126" s="25"/>
      <c r="AG126" s="25"/>
      <c r="AH126" s="25">
        <f>+'[1]JULIO 2016'!$O$1895</f>
        <v>110000000</v>
      </c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7">
        <f t="shared" si="112"/>
        <v>0</v>
      </c>
      <c r="AY126" s="25">
        <f t="shared" si="139"/>
        <v>0</v>
      </c>
      <c r="AZ126" s="25">
        <f t="shared" si="151"/>
        <v>0</v>
      </c>
      <c r="BA126" s="25">
        <f t="shared" si="151"/>
        <v>0</v>
      </c>
      <c r="BB126" s="25">
        <f t="shared" si="151"/>
        <v>0</v>
      </c>
      <c r="BC126" s="25">
        <f t="shared" si="152"/>
        <v>0</v>
      </c>
      <c r="BD126" s="25">
        <f t="shared" si="152"/>
        <v>0</v>
      </c>
      <c r="BE126" s="25">
        <f t="shared" si="152"/>
        <v>0</v>
      </c>
      <c r="BF126" s="25">
        <f t="shared" si="152"/>
        <v>0</v>
      </c>
      <c r="BG126" s="25">
        <f t="shared" si="152"/>
        <v>0</v>
      </c>
      <c r="BH126" s="25">
        <f t="shared" si="152"/>
        <v>0</v>
      </c>
      <c r="BI126" s="25">
        <f t="shared" si="152"/>
        <v>0</v>
      </c>
      <c r="BJ126" s="25">
        <f t="shared" si="152"/>
        <v>0</v>
      </c>
      <c r="BK126" s="25">
        <f t="shared" si="152"/>
        <v>0</v>
      </c>
      <c r="BL126" s="25">
        <f t="shared" si="152"/>
        <v>0</v>
      </c>
      <c r="BM126" s="25">
        <f t="shared" si="152"/>
        <v>0</v>
      </c>
      <c r="BN126" s="25">
        <f t="shared" si="152"/>
        <v>0</v>
      </c>
      <c r="BO126" s="25"/>
      <c r="BP126" s="25"/>
      <c r="BQ126" s="25">
        <f t="shared" si="153"/>
        <v>0</v>
      </c>
      <c r="BR126" s="25">
        <f t="shared" si="154"/>
        <v>0</v>
      </c>
      <c r="BS126" s="27">
        <f t="shared" si="118"/>
        <v>0.97765769090909094</v>
      </c>
      <c r="BT126" s="25">
        <f t="shared" si="144"/>
        <v>107542346</v>
      </c>
      <c r="BU126" s="25"/>
      <c r="BV126" s="25"/>
      <c r="BW126" s="25"/>
      <c r="BX126" s="25"/>
      <c r="BY126" s="25">
        <f>+'[1]JULIO 2016'!$H$1893</f>
        <v>107542346</v>
      </c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7">
        <f t="shared" si="120"/>
        <v>2.2342309090909063E-2</v>
      </c>
      <c r="CP126" s="25">
        <f t="shared" si="145"/>
        <v>2457654</v>
      </c>
      <c r="CQ126" s="25">
        <f t="shared" si="155"/>
        <v>0</v>
      </c>
      <c r="CR126" s="25">
        <f t="shared" si="155"/>
        <v>0</v>
      </c>
      <c r="CS126" s="25">
        <f t="shared" si="155"/>
        <v>0</v>
      </c>
      <c r="CT126" s="25">
        <f t="shared" si="155"/>
        <v>2457654</v>
      </c>
      <c r="CU126" s="25">
        <f t="shared" si="155"/>
        <v>0</v>
      </c>
      <c r="CV126" s="25">
        <f t="shared" si="155"/>
        <v>0</v>
      </c>
      <c r="CW126" s="25">
        <f t="shared" si="156"/>
        <v>0</v>
      </c>
      <c r="CX126" s="25">
        <f t="shared" si="156"/>
        <v>0</v>
      </c>
      <c r="CY126" s="25">
        <f t="shared" si="156"/>
        <v>0</v>
      </c>
      <c r="CZ126" s="25">
        <f t="shared" si="157"/>
        <v>0</v>
      </c>
      <c r="DA126" s="25">
        <f t="shared" si="157"/>
        <v>0</v>
      </c>
      <c r="DB126" s="25">
        <f t="shared" si="157"/>
        <v>0</v>
      </c>
      <c r="DC126" s="25">
        <f t="shared" si="158"/>
        <v>0</v>
      </c>
      <c r="DD126" s="25">
        <f t="shared" si="158"/>
        <v>0</v>
      </c>
      <c r="DE126" s="25">
        <f t="shared" si="158"/>
        <v>0</v>
      </c>
      <c r="DF126" s="25"/>
      <c r="DG126" s="25">
        <f t="shared" si="159"/>
        <v>0</v>
      </c>
      <c r="DH126" s="25">
        <f t="shared" si="159"/>
        <v>0</v>
      </c>
      <c r="DI126" s="25">
        <f t="shared" si="159"/>
        <v>0</v>
      </c>
      <c r="DK126" s="31">
        <f t="shared" si="88"/>
        <v>110000000</v>
      </c>
      <c r="DL126" s="31">
        <f t="shared" si="89"/>
        <v>110000000</v>
      </c>
      <c r="DM126" s="31">
        <f t="shared" si="90"/>
        <v>110000000</v>
      </c>
    </row>
    <row r="127" spans="1:117" ht="47.25" customHeight="1" x14ac:dyDescent="0.25">
      <c r="A127" s="233"/>
      <c r="B127" s="93" t="s">
        <v>355</v>
      </c>
      <c r="C127" s="73" t="s">
        <v>356</v>
      </c>
      <c r="D127" s="22" t="s">
        <v>357</v>
      </c>
      <c r="E127" s="96">
        <v>310</v>
      </c>
      <c r="F127" s="24" t="s">
        <v>358</v>
      </c>
      <c r="G127" s="25">
        <f t="shared" si="137"/>
        <v>270168096</v>
      </c>
      <c r="H127" s="25"/>
      <c r="I127" s="25"/>
      <c r="J127" s="25"/>
      <c r="K127" s="25">
        <v>243168096</v>
      </c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f>25000000+2000000</f>
        <v>27000000</v>
      </c>
      <c r="AB127" s="27">
        <f t="shared" si="110"/>
        <v>0.54064004285687384</v>
      </c>
      <c r="AC127" s="25">
        <f t="shared" si="138"/>
        <v>146063691</v>
      </c>
      <c r="AD127" s="25"/>
      <c r="AE127" s="25"/>
      <c r="AF127" s="25"/>
      <c r="AG127" s="25"/>
      <c r="AH127" s="25">
        <f>+'[1]JULIO 2016'!$O$477</f>
        <v>145193691</v>
      </c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>
        <f>+'[6]JUNIO 2016'!$AG$407</f>
        <v>870000</v>
      </c>
      <c r="AX127" s="27">
        <f t="shared" si="112"/>
        <v>0.45935995714312616</v>
      </c>
      <c r="AY127" s="25">
        <f t="shared" si="139"/>
        <v>124104405</v>
      </c>
      <c r="AZ127" s="25">
        <f t="shared" si="151"/>
        <v>0</v>
      </c>
      <c r="BA127" s="25">
        <f t="shared" si="151"/>
        <v>0</v>
      </c>
      <c r="BB127" s="25">
        <f t="shared" si="151"/>
        <v>0</v>
      </c>
      <c r="BC127" s="25">
        <f t="shared" si="152"/>
        <v>97974405</v>
      </c>
      <c r="BD127" s="25">
        <f t="shared" si="152"/>
        <v>0</v>
      </c>
      <c r="BE127" s="25">
        <f t="shared" si="152"/>
        <v>0</v>
      </c>
      <c r="BF127" s="25">
        <f t="shared" si="152"/>
        <v>0</v>
      </c>
      <c r="BG127" s="25">
        <f t="shared" si="152"/>
        <v>0</v>
      </c>
      <c r="BH127" s="25">
        <f t="shared" si="152"/>
        <v>0</v>
      </c>
      <c r="BI127" s="25">
        <f t="shared" si="152"/>
        <v>0</v>
      </c>
      <c r="BJ127" s="25">
        <f t="shared" si="152"/>
        <v>0</v>
      </c>
      <c r="BK127" s="25">
        <f t="shared" si="152"/>
        <v>0</v>
      </c>
      <c r="BL127" s="25">
        <f t="shared" si="152"/>
        <v>0</v>
      </c>
      <c r="BM127" s="25">
        <f t="shared" si="152"/>
        <v>0</v>
      </c>
      <c r="BN127" s="25">
        <f t="shared" si="152"/>
        <v>0</v>
      </c>
      <c r="BO127" s="25"/>
      <c r="BP127" s="25"/>
      <c r="BQ127" s="25">
        <f t="shared" si="153"/>
        <v>0</v>
      </c>
      <c r="BR127" s="25">
        <f t="shared" si="154"/>
        <v>26130000</v>
      </c>
      <c r="BS127" s="27">
        <f t="shared" si="118"/>
        <v>0.25278606915895796</v>
      </c>
      <c r="BT127" s="25">
        <f t="shared" si="144"/>
        <v>68294731</v>
      </c>
      <c r="BU127" s="25"/>
      <c r="BV127" s="25"/>
      <c r="BW127" s="25"/>
      <c r="BX127" s="25"/>
      <c r="BY127" s="25">
        <f>+'[1]JULIO 2016'!$H$475-CN127</f>
        <v>67424731</v>
      </c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>
        <f>+'[6]JUNIO 2016'!$H$439</f>
        <v>870000</v>
      </c>
      <c r="CO127" s="27">
        <f t="shared" si="120"/>
        <v>0.74721393084104204</v>
      </c>
      <c r="CP127" s="25">
        <f t="shared" si="145"/>
        <v>201873365</v>
      </c>
      <c r="CQ127" s="25">
        <f t="shared" si="155"/>
        <v>0</v>
      </c>
      <c r="CR127" s="25">
        <f t="shared" si="155"/>
        <v>0</v>
      </c>
      <c r="CS127" s="25">
        <f t="shared" si="155"/>
        <v>0</v>
      </c>
      <c r="CT127" s="25">
        <f t="shared" si="155"/>
        <v>175743365</v>
      </c>
      <c r="CU127" s="25">
        <f t="shared" si="155"/>
        <v>0</v>
      </c>
      <c r="CV127" s="25">
        <f t="shared" si="155"/>
        <v>0</v>
      </c>
      <c r="CW127" s="25">
        <f t="shared" si="156"/>
        <v>0</v>
      </c>
      <c r="CX127" s="25">
        <f t="shared" si="156"/>
        <v>0</v>
      </c>
      <c r="CY127" s="25">
        <f t="shared" si="156"/>
        <v>0</v>
      </c>
      <c r="CZ127" s="25">
        <f t="shared" si="157"/>
        <v>0</v>
      </c>
      <c r="DA127" s="25">
        <f t="shared" si="157"/>
        <v>0</v>
      </c>
      <c r="DB127" s="25">
        <f t="shared" si="157"/>
        <v>0</v>
      </c>
      <c r="DC127" s="25">
        <f t="shared" si="158"/>
        <v>0</v>
      </c>
      <c r="DD127" s="25">
        <f t="shared" si="158"/>
        <v>0</v>
      </c>
      <c r="DE127" s="25">
        <f t="shared" si="158"/>
        <v>0</v>
      </c>
      <c r="DF127" s="25"/>
      <c r="DG127" s="25">
        <f t="shared" si="159"/>
        <v>0</v>
      </c>
      <c r="DH127" s="25">
        <f t="shared" si="159"/>
        <v>0</v>
      </c>
      <c r="DI127" s="25">
        <f t="shared" si="159"/>
        <v>26130000</v>
      </c>
      <c r="DK127" s="31">
        <f t="shared" si="88"/>
        <v>270168096</v>
      </c>
      <c r="DL127" s="31">
        <f t="shared" si="89"/>
        <v>270168096</v>
      </c>
      <c r="DM127" s="31">
        <f t="shared" si="90"/>
        <v>270168096</v>
      </c>
    </row>
    <row r="128" spans="1:117" s="48" customFormat="1" ht="18.75" customHeight="1" thickBot="1" x14ac:dyDescent="0.3">
      <c r="A128" s="100"/>
      <c r="B128" s="246" t="s">
        <v>359</v>
      </c>
      <c r="C128" s="247"/>
      <c r="D128" s="248"/>
      <c r="E128" s="101"/>
      <c r="F128" s="102"/>
      <c r="G128" s="65">
        <f t="shared" ref="G128:Z128" si="160">SUM(G109:G127)</f>
        <v>12177545554</v>
      </c>
      <c r="H128" s="65">
        <f t="shared" si="160"/>
        <v>0</v>
      </c>
      <c r="I128" s="65">
        <f t="shared" si="160"/>
        <v>6845738942</v>
      </c>
      <c r="J128" s="65">
        <f t="shared" si="160"/>
        <v>171003327</v>
      </c>
      <c r="K128" s="65">
        <f t="shared" si="160"/>
        <v>630168096</v>
      </c>
      <c r="L128" s="65">
        <f t="shared" si="160"/>
        <v>0</v>
      </c>
      <c r="M128" s="65">
        <f t="shared" si="160"/>
        <v>54387</v>
      </c>
      <c r="N128" s="65">
        <f t="shared" si="160"/>
        <v>30665828</v>
      </c>
      <c r="O128" s="65">
        <f t="shared" si="160"/>
        <v>1940856</v>
      </c>
      <c r="P128" s="65">
        <f t="shared" si="160"/>
        <v>3438802</v>
      </c>
      <c r="Q128" s="65">
        <f t="shared" si="160"/>
        <v>345941457</v>
      </c>
      <c r="R128" s="65">
        <f t="shared" si="160"/>
        <v>0</v>
      </c>
      <c r="S128" s="65">
        <f t="shared" si="160"/>
        <v>390000000</v>
      </c>
      <c r="T128" s="65">
        <f t="shared" si="160"/>
        <v>485000000</v>
      </c>
      <c r="U128" s="65">
        <f t="shared" si="160"/>
        <v>0</v>
      </c>
      <c r="V128" s="65">
        <f t="shared" si="160"/>
        <v>0</v>
      </c>
      <c r="W128" s="65">
        <f t="shared" si="160"/>
        <v>0</v>
      </c>
      <c r="X128" s="65">
        <f t="shared" si="160"/>
        <v>2700000000</v>
      </c>
      <c r="Y128" s="65">
        <f t="shared" si="160"/>
        <v>0</v>
      </c>
      <c r="Z128" s="65">
        <f t="shared" si="160"/>
        <v>573593859</v>
      </c>
      <c r="AB128" s="44">
        <f t="shared" si="110"/>
        <v>0.67529335526064416</v>
      </c>
      <c r="AC128" s="65">
        <f>SUM(AC109:AC127)</f>
        <v>8223415596</v>
      </c>
      <c r="AD128" s="65"/>
      <c r="AE128" s="65">
        <f t="shared" ref="AE128:AW128" si="161">SUM(AE109:AE127)</f>
        <v>0</v>
      </c>
      <c r="AF128" s="65">
        <f t="shared" si="161"/>
        <v>3958163433</v>
      </c>
      <c r="AG128" s="65">
        <f t="shared" si="161"/>
        <v>52484687</v>
      </c>
      <c r="AH128" s="65">
        <f t="shared" si="161"/>
        <v>521161691</v>
      </c>
      <c r="AI128" s="65">
        <f t="shared" si="161"/>
        <v>0</v>
      </c>
      <c r="AJ128" s="65">
        <f t="shared" si="161"/>
        <v>0</v>
      </c>
      <c r="AK128" s="65">
        <f t="shared" si="161"/>
        <v>0</v>
      </c>
      <c r="AL128" s="65">
        <f t="shared" si="161"/>
        <v>0</v>
      </c>
      <c r="AM128" s="65">
        <f t="shared" si="161"/>
        <v>0</v>
      </c>
      <c r="AN128" s="65">
        <f t="shared" si="161"/>
        <v>164856575</v>
      </c>
      <c r="AO128" s="65">
        <f t="shared" si="161"/>
        <v>0</v>
      </c>
      <c r="AP128" s="65">
        <f t="shared" si="161"/>
        <v>250000000</v>
      </c>
      <c r="AQ128" s="65">
        <f t="shared" si="161"/>
        <v>485000000</v>
      </c>
      <c r="AR128" s="65">
        <f t="shared" si="161"/>
        <v>0</v>
      </c>
      <c r="AS128" s="65">
        <f t="shared" si="161"/>
        <v>0</v>
      </c>
      <c r="AT128" s="65">
        <f t="shared" si="161"/>
        <v>0</v>
      </c>
      <c r="AU128" s="65">
        <f t="shared" si="161"/>
        <v>2700000000</v>
      </c>
      <c r="AV128" s="65">
        <f t="shared" si="161"/>
        <v>0</v>
      </c>
      <c r="AW128" s="65">
        <f t="shared" si="161"/>
        <v>91749210</v>
      </c>
      <c r="AX128" s="44">
        <f t="shared" si="112"/>
        <v>0.32470664473935584</v>
      </c>
      <c r="AY128" s="65">
        <f>SUM(AY109:AY127)</f>
        <v>3954129958</v>
      </c>
      <c r="AZ128" s="65">
        <f t="shared" ref="AZ128:BR128" si="162">SUM(AZ109:AZ127)</f>
        <v>0</v>
      </c>
      <c r="BA128" s="65">
        <f t="shared" si="162"/>
        <v>2887575509</v>
      </c>
      <c r="BB128" s="65">
        <f t="shared" si="162"/>
        <v>118518640</v>
      </c>
      <c r="BC128" s="65">
        <f t="shared" si="162"/>
        <v>109006405</v>
      </c>
      <c r="BD128" s="65">
        <f t="shared" si="162"/>
        <v>0</v>
      </c>
      <c r="BE128" s="65">
        <f t="shared" si="162"/>
        <v>54387</v>
      </c>
      <c r="BF128" s="65">
        <f t="shared" si="162"/>
        <v>30665828</v>
      </c>
      <c r="BG128" s="65">
        <f t="shared" si="162"/>
        <v>1940856</v>
      </c>
      <c r="BH128" s="65">
        <f t="shared" si="162"/>
        <v>3438802</v>
      </c>
      <c r="BI128" s="65">
        <f t="shared" si="162"/>
        <v>181084882</v>
      </c>
      <c r="BJ128" s="65">
        <f t="shared" si="162"/>
        <v>0</v>
      </c>
      <c r="BK128" s="65">
        <f t="shared" si="162"/>
        <v>140000000</v>
      </c>
      <c r="BL128" s="65">
        <f t="shared" si="162"/>
        <v>0</v>
      </c>
      <c r="BM128" s="65">
        <f t="shared" si="162"/>
        <v>0</v>
      </c>
      <c r="BN128" s="65">
        <f t="shared" si="162"/>
        <v>0</v>
      </c>
      <c r="BO128" s="65">
        <f t="shared" si="162"/>
        <v>0</v>
      </c>
      <c r="BP128" s="65">
        <f t="shared" si="162"/>
        <v>0</v>
      </c>
      <c r="BQ128" s="65">
        <f t="shared" si="162"/>
        <v>0</v>
      </c>
      <c r="BR128" s="65">
        <f t="shared" si="162"/>
        <v>481844649</v>
      </c>
      <c r="BS128" s="44">
        <f t="shared" si="118"/>
        <v>0.31453696247860491</v>
      </c>
      <c r="BT128" s="65">
        <f t="shared" ref="BT128:CJ128" si="163">SUM(BT109:BT127)</f>
        <v>3830288189</v>
      </c>
      <c r="BU128" s="65">
        <f t="shared" si="163"/>
        <v>0</v>
      </c>
      <c r="BV128" s="65">
        <f t="shared" si="163"/>
        <v>0</v>
      </c>
      <c r="BW128" s="65">
        <f t="shared" si="163"/>
        <v>2122879933</v>
      </c>
      <c r="BX128" s="65">
        <f t="shared" si="163"/>
        <v>45348340</v>
      </c>
      <c r="BY128" s="65">
        <f t="shared" si="163"/>
        <v>427579617</v>
      </c>
      <c r="BZ128" s="65">
        <f t="shared" si="163"/>
        <v>0</v>
      </c>
      <c r="CA128" s="65">
        <f t="shared" si="163"/>
        <v>0</v>
      </c>
      <c r="CB128" s="65">
        <f t="shared" si="163"/>
        <v>0</v>
      </c>
      <c r="CC128" s="65">
        <f t="shared" si="163"/>
        <v>0</v>
      </c>
      <c r="CD128" s="65">
        <f t="shared" si="163"/>
        <v>0</v>
      </c>
      <c r="CE128" s="65">
        <f t="shared" si="163"/>
        <v>94856575</v>
      </c>
      <c r="CF128" s="65">
        <f t="shared" si="163"/>
        <v>0</v>
      </c>
      <c r="CG128" s="65">
        <f t="shared" si="163"/>
        <v>249680327</v>
      </c>
      <c r="CH128" s="65">
        <f t="shared" si="163"/>
        <v>359172189</v>
      </c>
      <c r="CI128" s="65">
        <f t="shared" si="163"/>
        <v>0</v>
      </c>
      <c r="CJ128" s="65">
        <f t="shared" si="163"/>
        <v>0</v>
      </c>
      <c r="CK128" s="65"/>
      <c r="CL128" s="65">
        <f>SUM(CL109:CL127)</f>
        <v>452887249</v>
      </c>
      <c r="CM128" s="65">
        <f>SUM(CM109:CM127)</f>
        <v>0</v>
      </c>
      <c r="CN128" s="65">
        <f>SUM(CN109:CN127)</f>
        <v>77883959</v>
      </c>
      <c r="CO128" s="44">
        <f t="shared" si="120"/>
        <v>0.68546303752139504</v>
      </c>
      <c r="CP128" s="65">
        <f t="shared" ref="CP128:DI128" si="164">SUM(CP109:CP127)</f>
        <v>8347257365</v>
      </c>
      <c r="CQ128" s="65">
        <f t="shared" si="164"/>
        <v>0</v>
      </c>
      <c r="CR128" s="65">
        <f t="shared" si="164"/>
        <v>4722859009</v>
      </c>
      <c r="CS128" s="65">
        <f t="shared" si="164"/>
        <v>125654987</v>
      </c>
      <c r="CT128" s="65">
        <f t="shared" si="164"/>
        <v>202588479</v>
      </c>
      <c r="CU128" s="65">
        <f t="shared" si="164"/>
        <v>0</v>
      </c>
      <c r="CV128" s="65">
        <f t="shared" si="164"/>
        <v>54387</v>
      </c>
      <c r="CW128" s="65">
        <f t="shared" si="164"/>
        <v>30665828</v>
      </c>
      <c r="CX128" s="65">
        <f t="shared" si="164"/>
        <v>1940856</v>
      </c>
      <c r="CY128" s="65">
        <f t="shared" si="164"/>
        <v>3438802</v>
      </c>
      <c r="CZ128" s="65">
        <f t="shared" si="164"/>
        <v>251084882</v>
      </c>
      <c r="DA128" s="65">
        <f t="shared" si="164"/>
        <v>0</v>
      </c>
      <c r="DB128" s="65">
        <f t="shared" si="164"/>
        <v>140319673</v>
      </c>
      <c r="DC128" s="65">
        <f t="shared" si="164"/>
        <v>125827811</v>
      </c>
      <c r="DD128" s="65">
        <f t="shared" si="164"/>
        <v>0</v>
      </c>
      <c r="DE128" s="65">
        <f t="shared" si="164"/>
        <v>0</v>
      </c>
      <c r="DF128" s="65">
        <f t="shared" si="164"/>
        <v>0</v>
      </c>
      <c r="DG128" s="65">
        <f t="shared" si="164"/>
        <v>2247112751</v>
      </c>
      <c r="DH128" s="65">
        <f t="shared" si="164"/>
        <v>0</v>
      </c>
      <c r="DI128" s="65">
        <f t="shared" si="164"/>
        <v>495709900</v>
      </c>
      <c r="DK128" s="31">
        <f t="shared" si="88"/>
        <v>12177545554</v>
      </c>
      <c r="DL128" s="31">
        <f t="shared" si="89"/>
        <v>12177545554</v>
      </c>
      <c r="DM128" s="31">
        <f t="shared" si="90"/>
        <v>12177545554</v>
      </c>
    </row>
    <row r="129" spans="3:117" ht="5.25" customHeight="1" thickTop="1" x14ac:dyDescent="0.25">
      <c r="C129" s="103"/>
      <c r="D129" s="103"/>
      <c r="E129" s="103"/>
      <c r="F129" s="103"/>
      <c r="G129" s="104"/>
      <c r="H129" s="104"/>
      <c r="I129" s="105"/>
      <c r="J129" s="104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B129" s="107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107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107"/>
      <c r="BT129" s="108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107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K129" s="31">
        <f t="shared" si="88"/>
        <v>0</v>
      </c>
      <c r="DL129" s="31">
        <f t="shared" si="89"/>
        <v>0</v>
      </c>
      <c r="DM129" s="31">
        <f t="shared" si="90"/>
        <v>0</v>
      </c>
    </row>
    <row r="130" spans="3:117" ht="19.5" customHeight="1" x14ac:dyDescent="0.25">
      <c r="C130" s="249" t="s">
        <v>360</v>
      </c>
      <c r="D130" s="250"/>
      <c r="E130" s="251"/>
      <c r="F130" s="109"/>
      <c r="G130" s="52">
        <f t="shared" ref="G130:Z130" si="165">G20+G58+G91+G108+G128</f>
        <v>22057544103</v>
      </c>
      <c r="H130" s="52">
        <f t="shared" si="165"/>
        <v>200000000</v>
      </c>
      <c r="I130" s="52">
        <f t="shared" si="165"/>
        <v>8727003733</v>
      </c>
      <c r="J130" s="52">
        <f t="shared" si="165"/>
        <v>171003327</v>
      </c>
      <c r="K130" s="52">
        <f t="shared" si="165"/>
        <v>2601016897</v>
      </c>
      <c r="L130" s="52">
        <f t="shared" si="165"/>
        <v>138372986</v>
      </c>
      <c r="M130" s="52">
        <f t="shared" si="165"/>
        <v>54387</v>
      </c>
      <c r="N130" s="52">
        <f t="shared" si="165"/>
        <v>30665828</v>
      </c>
      <c r="O130" s="52">
        <f t="shared" si="165"/>
        <v>1940856</v>
      </c>
      <c r="P130" s="52">
        <f t="shared" si="165"/>
        <v>3438802</v>
      </c>
      <c r="Q130" s="52">
        <f t="shared" si="165"/>
        <v>345941457</v>
      </c>
      <c r="R130" s="52">
        <f t="shared" si="165"/>
        <v>1544000000</v>
      </c>
      <c r="S130" s="52">
        <f t="shared" si="165"/>
        <v>1142029623</v>
      </c>
      <c r="T130" s="52">
        <f t="shared" si="165"/>
        <v>486796640</v>
      </c>
      <c r="U130" s="52">
        <f t="shared" si="165"/>
        <v>1104833768</v>
      </c>
      <c r="V130" s="52">
        <f t="shared" si="165"/>
        <v>1262551657</v>
      </c>
      <c r="W130" s="52">
        <f t="shared" si="165"/>
        <v>11169156</v>
      </c>
      <c r="X130" s="52">
        <f t="shared" si="165"/>
        <v>2700000000</v>
      </c>
      <c r="Y130" s="52">
        <f t="shared" si="165"/>
        <v>204741836</v>
      </c>
      <c r="Z130" s="52">
        <f t="shared" si="165"/>
        <v>1381983150</v>
      </c>
      <c r="AB130" s="110">
        <f>+AC130/G130</f>
        <v>0.70844184842294722</v>
      </c>
      <c r="AC130" s="52">
        <f>AC20+AC58+AC91+AC108+AC128</f>
        <v>15626487316</v>
      </c>
      <c r="AD130" s="52"/>
      <c r="AE130" s="52">
        <f t="shared" ref="AE130:AW130" si="166">AE20+AE58+AE91+AE108+AE128</f>
        <v>200000000</v>
      </c>
      <c r="AF130" s="52">
        <f t="shared" si="166"/>
        <v>5035258123</v>
      </c>
      <c r="AG130" s="52">
        <f t="shared" si="166"/>
        <v>52484687</v>
      </c>
      <c r="AH130" s="52">
        <f t="shared" si="166"/>
        <v>2193660899</v>
      </c>
      <c r="AI130" s="52">
        <f t="shared" si="166"/>
        <v>84259685</v>
      </c>
      <c r="AJ130" s="52">
        <f t="shared" si="166"/>
        <v>0</v>
      </c>
      <c r="AK130" s="52">
        <f t="shared" si="166"/>
        <v>0</v>
      </c>
      <c r="AL130" s="52">
        <f t="shared" si="166"/>
        <v>0</v>
      </c>
      <c r="AM130" s="52">
        <f t="shared" si="166"/>
        <v>0</v>
      </c>
      <c r="AN130" s="52">
        <f t="shared" si="166"/>
        <v>164856575</v>
      </c>
      <c r="AO130" s="52">
        <f t="shared" si="166"/>
        <v>1496388655</v>
      </c>
      <c r="AP130" s="52">
        <f t="shared" si="166"/>
        <v>829874374</v>
      </c>
      <c r="AQ130" s="52">
        <f t="shared" si="166"/>
        <v>486796640</v>
      </c>
      <c r="AR130" s="52">
        <f t="shared" si="166"/>
        <v>790891234</v>
      </c>
      <c r="AS130" s="52">
        <f t="shared" si="166"/>
        <v>901639192</v>
      </c>
      <c r="AT130" s="52">
        <f t="shared" si="166"/>
        <v>0</v>
      </c>
      <c r="AU130" s="52">
        <f t="shared" si="166"/>
        <v>2700000000</v>
      </c>
      <c r="AV130" s="52">
        <f t="shared" si="166"/>
        <v>23350298</v>
      </c>
      <c r="AW130" s="52">
        <f t="shared" si="166"/>
        <v>667026954</v>
      </c>
      <c r="AX130" s="111">
        <f>1-AB130</f>
        <v>0.29155815157705278</v>
      </c>
      <c r="AY130" s="52">
        <f t="shared" ref="AY130:BR130" si="167">AY20+AY58+AY91+AY108+AY128</f>
        <v>6431056787</v>
      </c>
      <c r="AZ130" s="52">
        <f t="shared" si="167"/>
        <v>0</v>
      </c>
      <c r="BA130" s="52">
        <f t="shared" si="167"/>
        <v>3691745610</v>
      </c>
      <c r="BB130" s="52">
        <f t="shared" si="167"/>
        <v>118518640</v>
      </c>
      <c r="BC130" s="52">
        <f t="shared" si="167"/>
        <v>407355998</v>
      </c>
      <c r="BD130" s="52">
        <f t="shared" si="167"/>
        <v>54113301</v>
      </c>
      <c r="BE130" s="52">
        <f t="shared" si="167"/>
        <v>54387</v>
      </c>
      <c r="BF130" s="52">
        <f t="shared" si="167"/>
        <v>30665828</v>
      </c>
      <c r="BG130" s="52">
        <f t="shared" si="167"/>
        <v>1940856</v>
      </c>
      <c r="BH130" s="52">
        <f t="shared" si="167"/>
        <v>3438802</v>
      </c>
      <c r="BI130" s="52">
        <f t="shared" si="167"/>
        <v>181084882</v>
      </c>
      <c r="BJ130" s="52">
        <f t="shared" si="167"/>
        <v>47611345</v>
      </c>
      <c r="BK130" s="52">
        <f t="shared" si="167"/>
        <v>312155249</v>
      </c>
      <c r="BL130" s="52">
        <f t="shared" si="167"/>
        <v>0</v>
      </c>
      <c r="BM130" s="52">
        <f t="shared" si="167"/>
        <v>313942534</v>
      </c>
      <c r="BN130" s="52">
        <f t="shared" si="167"/>
        <v>360912465</v>
      </c>
      <c r="BO130" s="52">
        <f t="shared" si="167"/>
        <v>11169156</v>
      </c>
      <c r="BP130" s="52">
        <f t="shared" si="167"/>
        <v>0</v>
      </c>
      <c r="BQ130" s="52">
        <f t="shared" si="167"/>
        <v>181391538</v>
      </c>
      <c r="BR130" s="52">
        <f t="shared" si="167"/>
        <v>714956196</v>
      </c>
      <c r="BS130" s="111">
        <f>+BT130/G130</f>
        <v>0.46300961676921099</v>
      </c>
      <c r="BT130" s="52">
        <f t="shared" ref="BT130:CN130" si="168">BT20+BT58+BT91+BT108+BT128</f>
        <v>10212855042</v>
      </c>
      <c r="BU130" s="52">
        <f t="shared" si="168"/>
        <v>0</v>
      </c>
      <c r="BV130" s="52">
        <f t="shared" si="168"/>
        <v>192408143</v>
      </c>
      <c r="BW130" s="52">
        <f t="shared" si="168"/>
        <v>3108257947</v>
      </c>
      <c r="BX130" s="52">
        <f t="shared" si="168"/>
        <v>45348340</v>
      </c>
      <c r="BY130" s="52">
        <f t="shared" si="168"/>
        <v>1945215959</v>
      </c>
      <c r="BZ130" s="52">
        <f t="shared" si="168"/>
        <v>40859685</v>
      </c>
      <c r="CA130" s="52">
        <f t="shared" si="168"/>
        <v>0</v>
      </c>
      <c r="CB130" s="52">
        <f t="shared" si="168"/>
        <v>0</v>
      </c>
      <c r="CC130" s="52">
        <f t="shared" si="168"/>
        <v>0</v>
      </c>
      <c r="CD130" s="52">
        <f t="shared" si="168"/>
        <v>0</v>
      </c>
      <c r="CE130" s="52">
        <f t="shared" si="168"/>
        <v>94856575</v>
      </c>
      <c r="CF130" s="52">
        <f t="shared" si="168"/>
        <v>1058288791</v>
      </c>
      <c r="CG130" s="52">
        <f t="shared" si="168"/>
        <v>736438302</v>
      </c>
      <c r="CH130" s="52">
        <f t="shared" si="168"/>
        <v>360968829</v>
      </c>
      <c r="CI130" s="52">
        <f t="shared" si="168"/>
        <v>728056991</v>
      </c>
      <c r="CJ130" s="52">
        <f t="shared" si="168"/>
        <v>827963827</v>
      </c>
      <c r="CK130" s="52">
        <f t="shared" si="168"/>
        <v>0</v>
      </c>
      <c r="CL130" s="52">
        <f t="shared" si="168"/>
        <v>452887249</v>
      </c>
      <c r="CM130" s="52">
        <f t="shared" si="168"/>
        <v>23350298</v>
      </c>
      <c r="CN130" s="52">
        <f t="shared" si="168"/>
        <v>597954106</v>
      </c>
      <c r="CO130" s="27">
        <f>1-BS130</f>
        <v>0.53699038323078896</v>
      </c>
      <c r="CP130" s="52">
        <f t="shared" ref="CP130:DI130" si="169">CP20+CP58+CP91+CP108+CP128</f>
        <v>11844689061</v>
      </c>
      <c r="CQ130" s="52">
        <f t="shared" si="169"/>
        <v>7591857</v>
      </c>
      <c r="CR130" s="52">
        <f t="shared" si="169"/>
        <v>5618745786</v>
      </c>
      <c r="CS130" s="52">
        <f t="shared" si="169"/>
        <v>125654987</v>
      </c>
      <c r="CT130" s="52">
        <f t="shared" si="169"/>
        <v>655800938</v>
      </c>
      <c r="CU130" s="52">
        <f t="shared" si="169"/>
        <v>97513301</v>
      </c>
      <c r="CV130" s="52">
        <f t="shared" si="169"/>
        <v>54387</v>
      </c>
      <c r="CW130" s="52">
        <f t="shared" si="169"/>
        <v>30665828</v>
      </c>
      <c r="CX130" s="52">
        <f t="shared" si="169"/>
        <v>1940856</v>
      </c>
      <c r="CY130" s="52">
        <f t="shared" si="169"/>
        <v>3438802</v>
      </c>
      <c r="CZ130" s="52">
        <f t="shared" si="169"/>
        <v>251084882</v>
      </c>
      <c r="DA130" s="52">
        <f t="shared" si="169"/>
        <v>485711209</v>
      </c>
      <c r="DB130" s="52">
        <f t="shared" si="169"/>
        <v>405591321</v>
      </c>
      <c r="DC130" s="52">
        <f t="shared" si="169"/>
        <v>125827811</v>
      </c>
      <c r="DD130" s="52">
        <f t="shared" si="169"/>
        <v>376776777</v>
      </c>
      <c r="DE130" s="52">
        <f t="shared" si="169"/>
        <v>434587830</v>
      </c>
      <c r="DF130" s="52">
        <f t="shared" si="169"/>
        <v>11169156</v>
      </c>
      <c r="DG130" s="52">
        <f t="shared" si="169"/>
        <v>2247112751</v>
      </c>
      <c r="DH130" s="52">
        <f t="shared" si="169"/>
        <v>181391538</v>
      </c>
      <c r="DI130" s="52">
        <f t="shared" si="169"/>
        <v>784029044</v>
      </c>
      <c r="DK130" s="31">
        <f t="shared" si="88"/>
        <v>22057544103</v>
      </c>
      <c r="DL130" s="31">
        <f t="shared" si="89"/>
        <v>22057544103</v>
      </c>
      <c r="DM130" s="31">
        <f t="shared" si="90"/>
        <v>22057544103</v>
      </c>
    </row>
    <row r="131" spans="3:117" ht="5.25" customHeight="1" x14ac:dyDescent="0.25">
      <c r="C131" s="112"/>
      <c r="D131" s="112"/>
      <c r="E131" s="113"/>
      <c r="F131" s="113"/>
      <c r="G131" s="114"/>
      <c r="H131" s="114"/>
      <c r="I131" s="115"/>
      <c r="J131" s="114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B131" s="117"/>
      <c r="AC131" s="118"/>
      <c r="AD131" s="118"/>
      <c r="AE131" s="118"/>
      <c r="AF131" s="118"/>
      <c r="AG131" s="118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V131" s="116"/>
      <c r="AW131" s="116"/>
      <c r="AX131" s="117"/>
      <c r="AY131" s="118"/>
      <c r="AZ131" s="118"/>
      <c r="BA131" s="118"/>
      <c r="BB131" s="118"/>
      <c r="BC131" s="119"/>
      <c r="BD131" s="119"/>
      <c r="BE131" s="119"/>
      <c r="BF131" s="119"/>
      <c r="BG131" s="119"/>
      <c r="BH131" s="119"/>
      <c r="BI131" s="119"/>
      <c r="BJ131" s="119"/>
      <c r="BK131" s="119"/>
      <c r="BL131" s="119"/>
      <c r="BM131" s="119"/>
      <c r="BN131" s="119"/>
      <c r="BO131" s="119"/>
      <c r="BP131" s="119"/>
      <c r="BQ131" s="119"/>
      <c r="BR131" s="119"/>
      <c r="BS131" s="117"/>
      <c r="BT131" s="120"/>
      <c r="BU131" s="121"/>
      <c r="BV131" s="121"/>
      <c r="BW131" s="121"/>
      <c r="BX131" s="121"/>
      <c r="BY131" s="116"/>
      <c r="BZ131" s="116"/>
      <c r="CA131" s="116"/>
      <c r="CB131" s="116"/>
      <c r="CC131" s="116"/>
      <c r="CD131" s="116"/>
      <c r="CE131" s="116"/>
      <c r="CF131" s="116"/>
      <c r="CG131" s="116"/>
      <c r="CH131" s="116"/>
      <c r="CI131" s="116"/>
      <c r="CJ131" s="116"/>
      <c r="CK131" s="116"/>
      <c r="CL131" s="116"/>
      <c r="CM131" s="116"/>
      <c r="CN131" s="116"/>
      <c r="CO131" s="27"/>
      <c r="CP131" s="122"/>
      <c r="CQ131" s="118"/>
      <c r="CR131" s="118"/>
      <c r="CS131" s="118"/>
      <c r="CT131" s="119"/>
      <c r="CU131" s="119"/>
      <c r="CV131" s="119"/>
      <c r="CW131" s="119"/>
      <c r="CX131" s="119"/>
      <c r="CY131" s="119"/>
      <c r="CZ131" s="119"/>
      <c r="DA131" s="119"/>
      <c r="DB131" s="119"/>
      <c r="DC131" s="119"/>
      <c r="DD131" s="119"/>
      <c r="DE131" s="119"/>
      <c r="DF131" s="119"/>
      <c r="DG131" s="119"/>
      <c r="DH131" s="119"/>
      <c r="DI131" s="119"/>
      <c r="DK131" s="31">
        <f t="shared" si="88"/>
        <v>0</v>
      </c>
      <c r="DL131" s="31">
        <f t="shared" si="89"/>
        <v>0</v>
      </c>
      <c r="DM131" s="31">
        <f t="shared" si="90"/>
        <v>0</v>
      </c>
    </row>
    <row r="132" spans="3:117" ht="16.5" customHeight="1" x14ac:dyDescent="0.25">
      <c r="C132" s="123"/>
      <c r="D132" s="124" t="s">
        <v>361</v>
      </c>
      <c r="E132" s="117">
        <v>111</v>
      </c>
      <c r="F132" s="125"/>
      <c r="G132" s="126">
        <f>SUMIF($E$4:$E$127,"111",$G$4:$G$127)</f>
        <v>4036201186</v>
      </c>
      <c r="H132" s="127">
        <f>SUMIF($E$4:$E$128,"111",$H$4:$H$128)</f>
        <v>0</v>
      </c>
      <c r="I132" s="127">
        <f>SUMIF($E$4:$E$128,"111",$I$4:$I$128)</f>
        <v>3247003733</v>
      </c>
      <c r="J132" s="126">
        <f>SUMIF($E$4:$E$127,"111",$J$4:$J$127)</f>
        <v>171003327</v>
      </c>
      <c r="K132" s="125">
        <f>SUMIF($E$4:$E$128,"111",$K$4:$K$128)</f>
        <v>0</v>
      </c>
      <c r="L132" s="125">
        <f>SUMIF($E$4:$E$127,"111",$L$4:$L$127)</f>
        <v>0</v>
      </c>
      <c r="M132" s="125">
        <f>SUMIF($E$4:$E$127,"111",$M$4:$M$127)</f>
        <v>54387</v>
      </c>
      <c r="N132" s="125">
        <f>SUMIF($E$4:$E$127,"111",$N$4:$N$127)</f>
        <v>30665828</v>
      </c>
      <c r="O132" s="125">
        <f>SUMIF($E$4:$E$127,"111",$O$4:$O$127)</f>
        <v>1940856</v>
      </c>
      <c r="P132" s="125">
        <f>SUMIF($E$4:$E$127,"111",$P$4:$P$127)</f>
        <v>3438802</v>
      </c>
      <c r="Q132" s="125">
        <f>SUMIF($E$4:$E$127,"111",$Q$4:$Q$127)</f>
        <v>250509069</v>
      </c>
      <c r="R132" s="125">
        <f>SUMIF($E$4:$E$127,"111",$R$4:$R$127)</f>
        <v>0</v>
      </c>
      <c r="S132" s="125">
        <f>SUMIF($E$4:$E$127,"111",$S$4:$S$127)</f>
        <v>0</v>
      </c>
      <c r="T132" s="125">
        <f>SUMIF($E$4:$E$127,"111",$T$4:$T$127)</f>
        <v>0</v>
      </c>
      <c r="U132" s="125">
        <f>SUMIF($E$4:$E$127,"111",$U$4:$U$127)</f>
        <v>0</v>
      </c>
      <c r="V132" s="125">
        <f>SUMIF($E$4:$E$127,"111",$V$4:$V$127)</f>
        <v>0</v>
      </c>
      <c r="W132" s="125"/>
      <c r="X132" s="125">
        <f>SUMIF($E$4:$E$127,"111",$X$4:$X$127)</f>
        <v>0</v>
      </c>
      <c r="Y132" s="125">
        <f>SUMIF($E$4:$E$127,"111",$Y$4:$Y$127)</f>
        <v>0</v>
      </c>
      <c r="Z132" s="125">
        <f>SUMIF($E$4:$E$127,"111",$Z$4:$Z$127)</f>
        <v>331585184</v>
      </c>
      <c r="AB132" s="128">
        <f t="shared" ref="AB132:AB141" si="170">+AC132/G132</f>
        <v>0.59288840241671736</v>
      </c>
      <c r="AC132" s="30">
        <f t="shared" ref="AC132:AC138" si="171">SUM(AE132:AW132)</f>
        <v>2393016873</v>
      </c>
      <c r="AD132" s="126">
        <f>SUMIF($E$4:$E$127,"111",$AD$4:$AD$127)</f>
        <v>0</v>
      </c>
      <c r="AE132" s="126">
        <f>SUMIF($E$4:$E$127,"111",$AE$4:$AE$127)</f>
        <v>0</v>
      </c>
      <c r="AF132" s="126">
        <f>SUMIF($E$4:$E$127,"111",$AF$4:$AF$127)</f>
        <v>2247878410</v>
      </c>
      <c r="AG132" s="126">
        <f>SUMIF($E$4:$E$127,"111",$AG$4:$AG$127)</f>
        <v>52484687</v>
      </c>
      <c r="AH132" s="126">
        <f>SUMIF($E$4:$E$127,"111",$AH$4:$AH$127)</f>
        <v>0</v>
      </c>
      <c r="AI132" s="126">
        <f>SUMIF($E$4:$E$127,"111",$AI$4:$AI$127)</f>
        <v>0</v>
      </c>
      <c r="AJ132" s="126">
        <f>SUMIF($E$4:$E$127,"111",$AJ$4:$AJ$127)</f>
        <v>0</v>
      </c>
      <c r="AK132" s="126">
        <f>SUMIF($E$4:$E$127,"111",$AK$4:$AK$127)</f>
        <v>0</v>
      </c>
      <c r="AL132" s="126">
        <f>SUMIF($E$4:$E$127,"111",$AL$4:$AL$127)</f>
        <v>0</v>
      </c>
      <c r="AM132" s="126">
        <f>SUMIF($E$4:$E$127,"111",$AM$4:$AM$127)</f>
        <v>0</v>
      </c>
      <c r="AN132" s="126">
        <f>SUMIF($E$4:$E$127,"111",$AN$4:$AN$127)</f>
        <v>79856575</v>
      </c>
      <c r="AO132" s="126">
        <f>SUMIF($E$4:$E$127,"111",$AO$4:$AO$127)</f>
        <v>0</v>
      </c>
      <c r="AP132" s="126">
        <f>SUMIF($E$4:$E$127,"111",$AP$4:$AP$127)</f>
        <v>0</v>
      </c>
      <c r="AQ132" s="126">
        <f>SUMIF($E$4:$E$127,"111",$AQ$4:$AQ$127)</f>
        <v>0</v>
      </c>
      <c r="AR132" s="126">
        <f>SUMIF($E$4:$E$127,"111",$AR$4:$AR$127)</f>
        <v>0</v>
      </c>
      <c r="AS132" s="126">
        <f>SUMIF($E$4:$E$127,"111",$AR$4:$AR$127)</f>
        <v>0</v>
      </c>
      <c r="AT132" s="126">
        <f>SUMIF($E$4:$E$127,"111",$AT$4:$AT$127)</f>
        <v>0</v>
      </c>
      <c r="AU132" s="126">
        <f>SUMIF($E$4:$E$127,"111",$AU$4:$AU$127)</f>
        <v>0</v>
      </c>
      <c r="AV132" s="126">
        <f>SUMIF($E$4:$E$127,"111",$AV$4:$AV$127)</f>
        <v>0</v>
      </c>
      <c r="AW132" s="126">
        <f>SUMIF($E$4:$E$127,"111",$AW$4:$AW$127)</f>
        <v>12797201</v>
      </c>
      <c r="AX132" s="111">
        <f t="shared" ref="AX132:AX141" si="172">1-AB132</f>
        <v>0.40711159758328264</v>
      </c>
      <c r="AY132" s="30">
        <f t="shared" ref="AY132:AY138" si="173">SUM(AZ132:BR132)</f>
        <v>1643184313</v>
      </c>
      <c r="AZ132" s="129">
        <f>SUMIF($E$4:$E$127,"111",$AZ$4:$AZ$127)</f>
        <v>0</v>
      </c>
      <c r="BA132" s="129">
        <f>SUMIF($E$4:$E$127,"111",$BA$4:$BA$127)</f>
        <v>999125323</v>
      </c>
      <c r="BB132" s="129">
        <f>SUMIF($E$4:$E$127,"111",$BB$4:$BB$127)</f>
        <v>118518640</v>
      </c>
      <c r="BC132" s="129">
        <f>SUMIF($E$4:$E$127,"111",$BC$4:$BC$127)</f>
        <v>0</v>
      </c>
      <c r="BD132" s="129">
        <f>SUMIF($E$4:$E$127,"111",$BD$4:$BD$127)</f>
        <v>0</v>
      </c>
      <c r="BE132" s="129">
        <f>SUMIF($E$4:$E$127,"111",$BE$4:$BE$127)</f>
        <v>54387</v>
      </c>
      <c r="BF132" s="129">
        <f>SUMIF($E$4:$E$128,"111",$BF$4:$BF$128)</f>
        <v>30665828</v>
      </c>
      <c r="BG132" s="129">
        <f>SUMIF($E$4:$E$127,"111",$BG$4:$BG$127)</f>
        <v>1940856</v>
      </c>
      <c r="BH132" s="129">
        <f>SUMIF($E$4:$E$127,"111",$BH$4:$BH$127)</f>
        <v>3438802</v>
      </c>
      <c r="BI132" s="129">
        <f>SUMIF($E$4:$E$127,"111",$BI$4:$BI$127)</f>
        <v>170652494</v>
      </c>
      <c r="BJ132" s="129">
        <f>SUMIF($E$4:$E$127,"111",$BJ$4:$BJ$127)</f>
        <v>0</v>
      </c>
      <c r="BK132" s="129">
        <f>SUMIF($E$4:$E$127,"111",$BK$4:$BK$127)</f>
        <v>0</v>
      </c>
      <c r="BL132" s="129">
        <f>SUMIF($E$4:$E$127,"111",$BL$4:$BL$127)</f>
        <v>0</v>
      </c>
      <c r="BM132" s="129">
        <f>SUMIF($E$4:$E$127,"111",$BM$4:$BM$127)</f>
        <v>0</v>
      </c>
      <c r="BN132" s="129">
        <f>SUMIF($E$4:$E$127,"111",$BN$4:$BN$127)</f>
        <v>0</v>
      </c>
      <c r="BO132" s="129"/>
      <c r="BP132" s="129">
        <f>SUMIF($E$4:$E$127,"111",$BP$4:$BP$127)</f>
        <v>0</v>
      </c>
      <c r="BQ132" s="129">
        <f>SUMIF($E$4:$E$127,"111",$BQ$4:$BQ$127)</f>
        <v>0</v>
      </c>
      <c r="BR132" s="130">
        <f>SUMIF($E$4:$E$127,"111",$BR$4:$BR$127)</f>
        <v>318787983</v>
      </c>
      <c r="BS132" s="131">
        <f t="shared" ref="BS132:BS141" si="174">+BT132/G132</f>
        <v>0.2530585386929719</v>
      </c>
      <c r="BT132" s="37">
        <f t="shared" ref="BT132:BT137" si="175">SUM(BV132:CN132)</f>
        <v>1021395174</v>
      </c>
      <c r="BU132" s="126">
        <f>SUMIF($E$4:$E$127,"111",$BU$4:$BU$127)</f>
        <v>0</v>
      </c>
      <c r="BV132" s="126">
        <f>SUMIF($E$4:$E$127,"111",$BV$4:$BV$127)</f>
        <v>0</v>
      </c>
      <c r="BW132" s="126">
        <f>SUMIF($E$4:$E$127,"111",$BW$4:$BW$127)</f>
        <v>884192159</v>
      </c>
      <c r="BX132" s="126">
        <f>SUMIF($E$4:$E$127,"111",$BX$4:$BX$127)</f>
        <v>45348340</v>
      </c>
      <c r="BY132" s="126">
        <f>SUMIF($E$4:$E$127,"111",$BY$4:$BY$127)</f>
        <v>0</v>
      </c>
      <c r="BZ132" s="126">
        <f>SUMIF($E$4:$E$127,"111",$BZ$4:$BZ$127)</f>
        <v>0</v>
      </c>
      <c r="CA132" s="126">
        <f>SUMIF($E$4:$E$127,"111",$CA$4:$CA$127)</f>
        <v>0</v>
      </c>
      <c r="CB132" s="126">
        <f>SUMIF($E$4:$E$127,"111",$CB$4:$CB$127)</f>
        <v>0</v>
      </c>
      <c r="CC132" s="126">
        <f>SUMIF($E$4:$E$127,"111",$CC$4:$CC$127)</f>
        <v>0</v>
      </c>
      <c r="CD132" s="126">
        <f>SUMIF($E$4:$E$127,"111",$CD$4:$CD$127)</f>
        <v>0</v>
      </c>
      <c r="CE132" s="126">
        <f>SUMIF($E$4:$E$127,"111",$CE$4:$CE$127)</f>
        <v>79856575</v>
      </c>
      <c r="CF132" s="126">
        <f>SUMIF($E$4:$E$127,"111",$CF$4:$CF$127)</f>
        <v>0</v>
      </c>
      <c r="CG132" s="126">
        <f>SUMIF($E$4:$E$127,"111",$CG$4:$CG$127)</f>
        <v>0</v>
      </c>
      <c r="CH132" s="126">
        <f>SUMIF($E$4:$E$127,"111",$CH$4:$CH$127)</f>
        <v>0</v>
      </c>
      <c r="CI132" s="126">
        <f>SUMIF($E$4:$E$127,"111",$CI$4:$CI$127)</f>
        <v>0</v>
      </c>
      <c r="CJ132" s="126">
        <f>SUMIF($E$4:$E$127,"111",$CJ$4:$CJ$127)</f>
        <v>0</v>
      </c>
      <c r="CK132" s="126">
        <f>SUMIF($E$4:$E$127,"111",$CK$4:$CK$127)</f>
        <v>0</v>
      </c>
      <c r="CL132" s="126">
        <f>SUMIF($E$4:$E$127,"111",$CL$4:$CL$127)</f>
        <v>0</v>
      </c>
      <c r="CM132" s="126">
        <f>SUMIF($E$4:$E$127,"111",$CM$4:$CM$127)</f>
        <v>0</v>
      </c>
      <c r="CN132" s="132">
        <f>SUMIF($E$4:$E$127,"111",$CN$4:$CN$127)</f>
        <v>11998100</v>
      </c>
      <c r="CO132" s="27">
        <f t="shared" ref="CO132:CO141" si="176">1-BS132</f>
        <v>0.7469414613070281</v>
      </c>
      <c r="CP132" s="30">
        <f t="shared" ref="CP132:CP138" si="177">SUM(CQ132:DI132)</f>
        <v>3014806012</v>
      </c>
      <c r="CQ132" s="129">
        <f>SUMIF($E$4:$E$127,"111",$CQ$4:$CQ$127)</f>
        <v>0</v>
      </c>
      <c r="CR132" s="129">
        <f>SUMIF($E$4:$E$127,"111",$CR$4:$CR$127)</f>
        <v>2362811574</v>
      </c>
      <c r="CS132" s="129">
        <f>SUMIF($E$4:$E$127,"111",$CS$4:$CS$127)</f>
        <v>125654987</v>
      </c>
      <c r="CT132" s="129">
        <f>SUMIF($E$4:$E$127,"111",$CT$4:$CT$127)</f>
        <v>0</v>
      </c>
      <c r="CU132" s="129">
        <f>SUMIF($E$4:$E$127,"111",$CU$4:$CU$127)</f>
        <v>0</v>
      </c>
      <c r="CV132" s="129">
        <f>SUMIF($E$4:$E$127,"111",$CV$4:$CV$127)</f>
        <v>54387</v>
      </c>
      <c r="CW132" s="133">
        <f>SUMIF($E$4:$E$127,"111",$CW$4:$CW$127)</f>
        <v>30665828</v>
      </c>
      <c r="CX132" s="133">
        <f>SUMIF($E$4:$E$127,"111",$CX$4:$CX$127)</f>
        <v>1940856</v>
      </c>
      <c r="CY132" s="133">
        <f>SUMIF($E$4:$E$127,"111",$CY$4:$CY$127)</f>
        <v>3438802</v>
      </c>
      <c r="CZ132" s="133">
        <f>SUMIF($E$4:$E$127,"111",$CZ$4:$CZ$127)</f>
        <v>170652494</v>
      </c>
      <c r="DA132" s="133">
        <f>SUMIF($E$4:$E$127,"111",$DA$4:$DA$127)</f>
        <v>0</v>
      </c>
      <c r="DB132" s="133">
        <f>SUMIF($E$4:$E$127,"111",$DB$4:$DB$127)</f>
        <v>0</v>
      </c>
      <c r="DC132" s="133">
        <f>SUMIF($E$4:$E$127,"111",$DC$4:$DC$127)</f>
        <v>0</v>
      </c>
      <c r="DD132" s="133">
        <f>SUMIF($E$4:$E$127,"111",$DD$4:$DD$127)</f>
        <v>0</v>
      </c>
      <c r="DE132" s="133">
        <f>SUMIF($E$4:$E$127,"111",$DE$4:$DE$127)</f>
        <v>0</v>
      </c>
      <c r="DF132" s="133">
        <f>SUMIF($E$4:$E$127,"111",$DF$4:$DF$127)</f>
        <v>0</v>
      </c>
      <c r="DG132" s="133">
        <f>SUMIF($E$4:$E$127,"111",$DG$4:$DG$127)</f>
        <v>0</v>
      </c>
      <c r="DH132" s="133">
        <f>SUMIF($E$4:$E$127,"111",$DH$4:$DH$127)</f>
        <v>0</v>
      </c>
      <c r="DI132" s="133">
        <f>SUMIF($E$4:$E$127,"111",$DI$4:$DI$127)</f>
        <v>319587084</v>
      </c>
      <c r="DK132" s="31">
        <f t="shared" ref="DK132:DK141" si="178">+G132</f>
        <v>4036201186</v>
      </c>
      <c r="DL132" s="31">
        <f t="shared" ref="DL132:DL141" si="179">+AC132+AY132</f>
        <v>4036201186</v>
      </c>
      <c r="DM132" s="31">
        <f t="shared" ref="DM132:DM141" si="180">+BT132+CP132</f>
        <v>4036201186</v>
      </c>
    </row>
    <row r="133" spans="3:117" ht="18" customHeight="1" x14ac:dyDescent="0.25">
      <c r="C133" s="134"/>
      <c r="D133" s="124" t="s">
        <v>362</v>
      </c>
      <c r="E133" s="117">
        <v>211</v>
      </c>
      <c r="F133" s="125"/>
      <c r="G133" s="126">
        <f>SUMIF($E$4:$E$127,"211",$G$4:$G$127)</f>
        <v>4289176272</v>
      </c>
      <c r="H133" s="127">
        <f>SUMIF($E$4:$E$128,"211",$H$4:$H$128)</f>
        <v>0</v>
      </c>
      <c r="I133" s="127">
        <f>SUMIF($E$4:$E$128,"211",$I$4:$I$128)</f>
        <v>3598735209</v>
      </c>
      <c r="J133" s="126">
        <f>SUMIF($E$4:$E$127,"211",$J$4:$J$127)</f>
        <v>0</v>
      </c>
      <c r="K133" s="125">
        <f>SUMIF($E$4:$E$127,"211",$K$4:$K$127)</f>
        <v>0</v>
      </c>
      <c r="L133" s="125">
        <f>SUMIF($E$4:$E$127,"211",$L$4:$L$127)</f>
        <v>0</v>
      </c>
      <c r="M133" s="125">
        <f>SUMIF($E$4:$E$127,"211",$M$4:$M$127)</f>
        <v>0</v>
      </c>
      <c r="N133" s="125">
        <f>SUMIF($E$4:$E$127,"211",$N$4:$N$127)</f>
        <v>0</v>
      </c>
      <c r="O133" s="125">
        <f>SUMIF($E$4:$E$127,"211",$O$4:$O$127)</f>
        <v>0</v>
      </c>
      <c r="P133" s="125">
        <f>SUMIF($E$4:$E$127,"211",$P$4:$P$127)</f>
        <v>0</v>
      </c>
      <c r="Q133" s="125">
        <f>SUMIF($E$4:$E$127,"211",$Q$4:$Q$127)</f>
        <v>95432388</v>
      </c>
      <c r="R133" s="125">
        <f>SUMIF($E$4:$E$127,"211",$R$4:$R$127)</f>
        <v>0</v>
      </c>
      <c r="S133" s="125">
        <f>SUMIF($E$4:$E$127,"211",$S$4:$S$127)</f>
        <v>380000000</v>
      </c>
      <c r="T133" s="125">
        <f>SUMIF($E$4:$E$127,"211",$T$4:$T$127)</f>
        <v>0</v>
      </c>
      <c r="U133" s="125">
        <f>SUMIF($E$4:$E$127,"211",$U$4:$U$127)</f>
        <v>0</v>
      </c>
      <c r="V133" s="125">
        <f>SUMIF($E$4:$E$127,"211",$V$4:$V$127)</f>
        <v>0</v>
      </c>
      <c r="W133" s="125"/>
      <c r="X133" s="125">
        <f>SUMIF($E$4:$E$127,"211",$X$4:$X$127)</f>
        <v>0</v>
      </c>
      <c r="Y133" s="125">
        <f>SUMIF($E$4:$E$127,"211",$Y$4:$Y$127)</f>
        <v>0</v>
      </c>
      <c r="Z133" s="125">
        <f>SUMIF($E$4:$E$127,"211",$Z$4:$Z$127)</f>
        <v>215008675</v>
      </c>
      <c r="AB133" s="128">
        <f t="shared" si="170"/>
        <v>0.49505240571749576</v>
      </c>
      <c r="AC133" s="30">
        <f t="shared" si="171"/>
        <v>2123367032</v>
      </c>
      <c r="AD133" s="126">
        <f>SUMIF($E$4:$E$127,"211",$AD$4:$AD$127)</f>
        <v>0</v>
      </c>
      <c r="AE133" s="126">
        <f>SUMIF($E$4:$E$127,"211",$AE$4:$AE$127)</f>
        <v>0</v>
      </c>
      <c r="AF133" s="126">
        <f>SUMIF($E$4:$E$127,"211",$AF$4:$AF$127)</f>
        <v>1710285023</v>
      </c>
      <c r="AG133" s="126">
        <f>SUMIF($E$4:$E$127,"211",$AG$4:$AG$127)</f>
        <v>0</v>
      </c>
      <c r="AH133" s="126">
        <f>SUMIF($E$4:$E$127,"211",$AH$4:$AH$127)</f>
        <v>0</v>
      </c>
      <c r="AI133" s="126">
        <f>SUMIF($E$4:$E$127,"211",$AI$4:$AI$127)</f>
        <v>0</v>
      </c>
      <c r="AJ133" s="126">
        <f>SUMIF($E$4:$E$127,"211",$AJ$4:$AJ$127)</f>
        <v>0</v>
      </c>
      <c r="AK133" s="126">
        <f>SUMIF($E$4:$E$127,"211",$AK$4:$AK$127)</f>
        <v>0</v>
      </c>
      <c r="AL133" s="126">
        <f>SUMIF($E$4:$E$127,"211",$AL$4:$AL$127)</f>
        <v>0</v>
      </c>
      <c r="AM133" s="126">
        <f>SUMIF($E$4:$E$127,"211",$AM$4:$AM$127)</f>
        <v>0</v>
      </c>
      <c r="AN133" s="126">
        <f>SUMIF($E$4:$E$127,"211",$AN$4:$AN$127)</f>
        <v>85000000</v>
      </c>
      <c r="AO133" s="126">
        <f>SUMIF($E$4:$E$127,"211",$AO$4:$AO$127)</f>
        <v>0</v>
      </c>
      <c r="AP133" s="126">
        <f>SUMIF($E$4:$E$127,"211",$AP$4:$AP$127)</f>
        <v>250000000</v>
      </c>
      <c r="AQ133" s="126">
        <f>SUMIF($E$4:$E$127,"211",$AQ$4:$AQ$127)</f>
        <v>0</v>
      </c>
      <c r="AR133" s="126">
        <f>SUMIF($E$4:$E$127,"211",$AR$4:$AR$127)</f>
        <v>0</v>
      </c>
      <c r="AS133" s="126">
        <f>SUMIF($E$4:$E$127,"211",$AS$4:$AS$127)</f>
        <v>0</v>
      </c>
      <c r="AT133" s="126">
        <f>SUMIF($E$4:$E$127,"211",$AT$4:$AT$127)</f>
        <v>0</v>
      </c>
      <c r="AU133" s="126">
        <f>SUMIF($E$4:$E$127,"211",$AU$4:$AU$127)</f>
        <v>0</v>
      </c>
      <c r="AV133" s="126">
        <f>SUMIF($E$4:$E$127,"211",$AV$4:$AV$127)</f>
        <v>0</v>
      </c>
      <c r="AW133" s="126">
        <f>SUMIF($E$4:$E$127,"211",$AW$4:$AW$127)</f>
        <v>78082009</v>
      </c>
      <c r="AX133" s="111">
        <f t="shared" si="172"/>
        <v>0.50494759428250424</v>
      </c>
      <c r="AY133" s="30">
        <f t="shared" si="173"/>
        <v>2165809240</v>
      </c>
      <c r="AZ133" s="129">
        <f>SUMIF($E$4:$E$127,"211",$AZ$4:$AZ$127)</f>
        <v>0</v>
      </c>
      <c r="BA133" s="129">
        <f>SUMIF($E$4:$E$127,"211",$BA$4:$BA$127)</f>
        <v>1888450186</v>
      </c>
      <c r="BB133" s="129">
        <f>SUMIF($E$4:$E$127,"211",$BB$4:$BB$127)</f>
        <v>0</v>
      </c>
      <c r="BC133" s="129">
        <f>SUMIF($E$4:$E$127,"211",$BC$4:$BC$127)</f>
        <v>0</v>
      </c>
      <c r="BD133" s="129">
        <f>SUMIF($E$4:$E$127,"211",$BD$4:$BD$127)</f>
        <v>0</v>
      </c>
      <c r="BE133" s="129">
        <f>SUMIF($E$4:$E$127,"211",$BE$4:$BE$127)</f>
        <v>0</v>
      </c>
      <c r="BF133" s="129">
        <f>SUMIF($E$4:$E$127,"211",$BF$4:$BF$127)</f>
        <v>0</v>
      </c>
      <c r="BG133" s="129">
        <f>SUMIF($E$4:$E$127,"211",$BG$4:$BG$127)</f>
        <v>0</v>
      </c>
      <c r="BH133" s="129">
        <f>SUMIF($E$4:$E$127,"211",$BH$4:$BH$127)</f>
        <v>0</v>
      </c>
      <c r="BI133" s="129">
        <f>SUMIF($E$4:$E$127,"211",$BI$4:$BI$127)</f>
        <v>10432388</v>
      </c>
      <c r="BJ133" s="129">
        <f>SUMIF($E$4:$E$127,"211",$BJ$4:$BJ$127)</f>
        <v>0</v>
      </c>
      <c r="BK133" s="129">
        <f>SUMIF($E$4:$E$127,"211",$BK$4:$BK$127)</f>
        <v>130000000</v>
      </c>
      <c r="BL133" s="129">
        <f>SUMIF($E$4:$E$127,"211",$BL$4:$BL$127)</f>
        <v>0</v>
      </c>
      <c r="BM133" s="129">
        <f>SUMIF($E$4:$E$127,"211",$BM$4:$BM$127)</f>
        <v>0</v>
      </c>
      <c r="BN133" s="129">
        <f>SUMIF($E$4:$E$127,"211",$BN$4:$BN$127)</f>
        <v>0</v>
      </c>
      <c r="BO133" s="129"/>
      <c r="BP133" s="129">
        <f>SUMIF($E$4:$E$127,"211",$BP$4:$BP$127)</f>
        <v>0</v>
      </c>
      <c r="BQ133" s="129">
        <f>SUMIF($E$4:$E$127,"211",$BQ$4:$BQ$127)</f>
        <v>0</v>
      </c>
      <c r="BR133" s="130">
        <f>SUMIF($E$4:$E$127,"211",$BR$4:$BR$127)</f>
        <v>136926666</v>
      </c>
      <c r="BS133" s="131">
        <f t="shared" si="174"/>
        <v>0.36566087764648531</v>
      </c>
      <c r="BT133" s="37">
        <f t="shared" si="175"/>
        <v>1568383960</v>
      </c>
      <c r="BU133" s="126">
        <f>SUMIF($E$4:$E$127,"211",$BU$4:$BU$127)</f>
        <v>0</v>
      </c>
      <c r="BV133" s="126">
        <f>SUMIF($E$4:$E$127,"211",$BV$4:$BV$127)</f>
        <v>0</v>
      </c>
      <c r="BW133" s="126">
        <f>SUMIF($E$4:$E$127,"211",$BW$4:$BW$127)</f>
        <v>1238687774</v>
      </c>
      <c r="BX133" s="126">
        <f>SUMIF($E$4:$E$127,"211",$BX$4:$BX$127)</f>
        <v>0</v>
      </c>
      <c r="BY133" s="126">
        <f>SUMIF($E$4:$E$127,"211",$BY$4:$BY$127)</f>
        <v>0</v>
      </c>
      <c r="BZ133" s="126">
        <f>SUMIF($E$4:$E$127,"211",$BZ$4:$BZ$127)</f>
        <v>0</v>
      </c>
      <c r="CA133" s="126">
        <f>SUMIF($E$4:$E$127,"211",$CA$4:$CA$127)</f>
        <v>0</v>
      </c>
      <c r="CB133" s="126">
        <f>SUMIF($E$4:$E$127,"211",$CB$4:$CB$127)</f>
        <v>0</v>
      </c>
      <c r="CC133" s="126">
        <f>SUMIF($E$4:$E$127,"211",$CC$4:$CC$127)</f>
        <v>0</v>
      </c>
      <c r="CD133" s="126">
        <f>SUMIF($E$4:$E$127,"211",$CD$4:$CD$127)</f>
        <v>0</v>
      </c>
      <c r="CE133" s="126">
        <f>SUMIF($E$4:$E$127,"211",$CE$4:$CE$127)</f>
        <v>15000000</v>
      </c>
      <c r="CF133" s="126">
        <f>SUMIF($E$4:$E$127,"211",$CF$4:$CF$127)</f>
        <v>0</v>
      </c>
      <c r="CG133" s="126">
        <f>SUMIF($E$4:$E$127,"211",$CG$4:$CG$127)</f>
        <v>249680327</v>
      </c>
      <c r="CH133" s="126">
        <f>SUMIF($E$4:$E$127,"211",$CH$4:$CH$127)</f>
        <v>0</v>
      </c>
      <c r="CI133" s="126">
        <f>SUMIF($E$4:$E$127,"211",$CI$4:$CI$127)</f>
        <v>0</v>
      </c>
      <c r="CJ133" s="126">
        <f>SUMIF($E$4:$E$127,"211",$CJ$4:$CJ$127)</f>
        <v>0</v>
      </c>
      <c r="CK133" s="126">
        <f>SUMIF($E$4:$E$127,"211",$CK$4:$CK$127)</f>
        <v>0</v>
      </c>
      <c r="CL133" s="126">
        <f>SUMIF($E$4:$E$127,"211",$CL$4:$CL$127)</f>
        <v>0</v>
      </c>
      <c r="CM133" s="126">
        <f>SUMIF($E$4:$E$127,"211",$CM$4:$CM$127)</f>
        <v>0</v>
      </c>
      <c r="CN133" s="132">
        <f>SUMIF($E$4:$E$127,"211",$CN$4:$CN$127)</f>
        <v>65015859</v>
      </c>
      <c r="CO133" s="27">
        <f t="shared" si="176"/>
        <v>0.63433912235351464</v>
      </c>
      <c r="CP133" s="30">
        <f t="shared" ca="1" si="177"/>
        <v>2720792312</v>
      </c>
      <c r="CQ133" s="129">
        <f ca="1">SUMIF($E$4:$E$128,"211",$CQ$4:$CQ$127)</f>
        <v>0</v>
      </c>
      <c r="CR133" s="129">
        <f>SUMIF($E$4:$E$127,"211",$CR$4:$CR$127)</f>
        <v>2360047435</v>
      </c>
      <c r="CS133" s="129">
        <f>SUMIF($E$4:$E$127,"211",$CS$4:$CS$127)</f>
        <v>0</v>
      </c>
      <c r="CT133" s="129">
        <f>SUMIF($E$4:$E$127,"211",$CT$4:$CT$127)</f>
        <v>0</v>
      </c>
      <c r="CU133" s="129">
        <f>SUMIF($E$4:$E$127,"211",$CU$4:$CU$127)</f>
        <v>0</v>
      </c>
      <c r="CV133" s="129">
        <f>SUMIF($E$4:$E$127,"211",$CV$4:$CV$127)</f>
        <v>0</v>
      </c>
      <c r="CW133" s="133">
        <f>SUMIF($E$4:$E$127,"211",$CW$4:$CW$127)</f>
        <v>0</v>
      </c>
      <c r="CX133" s="133">
        <f>SUMIF($E$4:$E$127,"211",$CX$4:$CX$127)</f>
        <v>0</v>
      </c>
      <c r="CY133" s="133">
        <f>SUMIF($E$4:$E$127,"211",$CY$4:$CY$127)</f>
        <v>0</v>
      </c>
      <c r="CZ133" s="133">
        <f>SUMIF($E$4:$E$127,"211",$CZ$4:$CZ$127)</f>
        <v>80432388</v>
      </c>
      <c r="DA133" s="133">
        <f>SUMIF($E$4:$E$127,"211",$DA$4:$DA$127)</f>
        <v>0</v>
      </c>
      <c r="DB133" s="133">
        <f>SUMIF($E$4:$E$127,"211",$DB$4:$DB$127)</f>
        <v>130319673</v>
      </c>
      <c r="DC133" s="133">
        <f>SUMIF($E$4:$E$127,"211",$DC$4:$DC$127)</f>
        <v>0</v>
      </c>
      <c r="DD133" s="133">
        <f>SUMIF($E$4:$E$127,"211",$DD$4:$DD$127)</f>
        <v>0</v>
      </c>
      <c r="DE133" s="133">
        <f>SUMIF($E$4:$E$127,"211",$DE$4:$DE$127)</f>
        <v>0</v>
      </c>
      <c r="DF133" s="133">
        <f>SUMIF($E$4:$E$127,"211",$DF$4:$DF$127)</f>
        <v>0</v>
      </c>
      <c r="DG133" s="133">
        <f>SUMIF($E$4:$E$127,"211",$DG$4:$DG$127)</f>
        <v>0</v>
      </c>
      <c r="DH133" s="133">
        <f>SUMIF($E$4:$E$127,"211",$DH$4:$DH$127)</f>
        <v>0</v>
      </c>
      <c r="DI133" s="133">
        <f>SUMIF($E$4:$E$127,"211",$DI$4:$DI$127)</f>
        <v>149992816</v>
      </c>
      <c r="DK133" s="31">
        <f t="shared" si="178"/>
        <v>4289176272</v>
      </c>
      <c r="DL133" s="31">
        <f t="shared" si="179"/>
        <v>4289176272</v>
      </c>
      <c r="DM133" s="31">
        <f t="shared" ca="1" si="180"/>
        <v>4289176272</v>
      </c>
    </row>
    <row r="134" spans="3:117" ht="16.5" customHeight="1" x14ac:dyDescent="0.25">
      <c r="C134" s="134"/>
      <c r="D134" s="124" t="s">
        <v>363</v>
      </c>
      <c r="E134" s="117">
        <v>310</v>
      </c>
      <c r="F134" s="125"/>
      <c r="G134" s="126">
        <f>SUMIF($E$4:$E$127,"310",$G$4:$G$128)</f>
        <v>1084368096</v>
      </c>
      <c r="H134" s="127">
        <f>SUMIF($E$4:$E$127,"310",$H$4:$H$127)</f>
        <v>0</v>
      </c>
      <c r="I134" s="127">
        <f>SUMIF($E$4:$E$127,"310",$I$4:$I$127)</f>
        <v>421000000</v>
      </c>
      <c r="J134" s="126">
        <f>SUMIF($E$4:$E$127,"310",$J$4:$J$127)</f>
        <v>0</v>
      </c>
      <c r="K134" s="125">
        <f>SUMIF($E$4:$E$127,"310",$K$4:$K$127)</f>
        <v>586368096</v>
      </c>
      <c r="L134" s="125">
        <f>SUMIF($E$4:$E$127,"310",$L$4:$L$127)</f>
        <v>0</v>
      </c>
      <c r="M134" s="125">
        <f>SUMIF($E$4:$E$127,"310",$M$4:$M$127)</f>
        <v>0</v>
      </c>
      <c r="N134" s="125">
        <f>SUMIF($E$4:$E$127,"310",$N$4:$N$127)</f>
        <v>0</v>
      </c>
      <c r="O134" s="125">
        <f>SUMIF($E$4:$E$127,"310",$O$4:$O$127)</f>
        <v>0</v>
      </c>
      <c r="P134" s="125">
        <f>SUMIF($E$4:$E$127,"310",$P$4:$P$127)</f>
        <v>0</v>
      </c>
      <c r="Q134" s="125">
        <f>SUMIF($E$4:$E$127,"310",$Q$4:$Q$127)</f>
        <v>0</v>
      </c>
      <c r="R134" s="125">
        <f>SUMIF($E$4:$E$127,"310",$R$4:$R$127)</f>
        <v>0</v>
      </c>
      <c r="S134" s="125">
        <f>SUMIF($E$4:$E$127,"310",$S$4:$S$127)</f>
        <v>0</v>
      </c>
      <c r="T134" s="125">
        <f>SUMIF($E$4:$E$127,"310",$T$4:$T$127)</f>
        <v>0</v>
      </c>
      <c r="U134" s="125">
        <f>SUMIF($E$4:$E$127,"310",$U$4:$U$127)</f>
        <v>0</v>
      </c>
      <c r="V134" s="125">
        <f>SUMIF($E$4:$E$119,"310",$V$4:$V$119)</f>
        <v>0</v>
      </c>
      <c r="W134" s="125"/>
      <c r="X134" s="125">
        <f>SUMIF($E$4:$E$127,"310",$X$4:$X$127)</f>
        <v>0</v>
      </c>
      <c r="Y134" s="125">
        <f>SUMIF($E$4:$E$127,"310",$Y$4:$Y$127)</f>
        <v>0</v>
      </c>
      <c r="Z134" s="125">
        <f>SUMIF($E$4:$E$127,"310",$Z$4:$Z$127)</f>
        <v>77000000</v>
      </c>
      <c r="AB134" s="128">
        <f t="shared" si="170"/>
        <v>0.48286657172178549</v>
      </c>
      <c r="AC134" s="37">
        <f t="shared" si="171"/>
        <v>523605105</v>
      </c>
      <c r="AD134" s="126">
        <f>SUMIF($E$4:$E$127,"310",$AD$4:$AD$127)</f>
        <v>0</v>
      </c>
      <c r="AE134" s="126">
        <f>SUMIF($E$4:$E$127,"310",$AE$4:$AE$127)</f>
        <v>0</v>
      </c>
      <c r="AF134" s="126">
        <f>SUMIF($E$4:$E$127,"310",$AF$4:$AF$127)</f>
        <v>66567438</v>
      </c>
      <c r="AG134" s="126">
        <f>SUMIF($E$4:$E$127,"310",$AG$4:$AG$127)</f>
        <v>0</v>
      </c>
      <c r="AH134" s="126">
        <f>SUMIF($E$4:$E$127,"310",$AH$4:$AH$127)</f>
        <v>441137566</v>
      </c>
      <c r="AI134" s="126">
        <f>SUMIF($E$4:$E$127,"310",$AI$4:$AI$127)</f>
        <v>0</v>
      </c>
      <c r="AJ134" s="126">
        <f>SUMIF($E$4:$E$127,"310",$AJ$4:$AJ$127)</f>
        <v>0</v>
      </c>
      <c r="AK134" s="126">
        <f>SUMIF($E$4:$E$127,"310",$AK$4:$AK$127)</f>
        <v>0</v>
      </c>
      <c r="AL134" s="126">
        <f>SUMIF($E$4:$E$127,"310",$AL$4:$AL$127)</f>
        <v>0</v>
      </c>
      <c r="AM134" s="126">
        <f>SUMIF($E$4:$E$127,"310",$AM$4:$AM$127)</f>
        <v>0</v>
      </c>
      <c r="AN134" s="126">
        <f>SUMIF($E$4:$E$127,"310",$AN$4:$AN$127)</f>
        <v>0</v>
      </c>
      <c r="AO134" s="126">
        <f>SUMIF($E$4:$E$127,"310",$AO$4:$AO$127)</f>
        <v>0</v>
      </c>
      <c r="AP134" s="126">
        <f>SUMIF($E$4:$E$127,"310",$AP$4:$AP$127)</f>
        <v>0</v>
      </c>
      <c r="AQ134" s="126">
        <f>SUMIF($E$4:$E$127,"310",$AQ$4:$AQ$127)</f>
        <v>0</v>
      </c>
      <c r="AR134" s="126">
        <f>SUMIF($E$4:$E$127,"310",$AR$4:$AR$127)</f>
        <v>0</v>
      </c>
      <c r="AS134" s="126">
        <f>SUMIF($E$4:$E$127,"310",$AS$4:$AS$127)</f>
        <v>0</v>
      </c>
      <c r="AT134" s="126">
        <f>SUMIF($E$4:$E$127,"310",$AT$4:$AT$127)</f>
        <v>0</v>
      </c>
      <c r="AU134" s="126">
        <f>SUMIF($E$4:$E$127,"310",$AU$4:$AU$127)</f>
        <v>0</v>
      </c>
      <c r="AV134" s="126">
        <f>SUMIF($E$4:$E$127,"310",$AV$4:$AV$127)</f>
        <v>0</v>
      </c>
      <c r="AW134" s="126">
        <f>SUMIF($E$4:$E$127,"310",$AW$4:$AW$127)</f>
        <v>15900101</v>
      </c>
      <c r="AX134" s="111">
        <f t="shared" si="172"/>
        <v>0.51713342827821451</v>
      </c>
      <c r="AY134" s="30">
        <f t="shared" si="173"/>
        <v>560762991</v>
      </c>
      <c r="AZ134" s="129">
        <f>SUMIF($E$4:$E$127,"310",$AZ$4:$AZ$127)</f>
        <v>0</v>
      </c>
      <c r="BA134" s="129">
        <f>SUMIF($E$4:$E$127,"310",$BA$4:$BA$127)</f>
        <v>354432562</v>
      </c>
      <c r="BB134" s="129">
        <f>SUMIF($E$4:$E$127,"310",$BB$4:$BB$127)</f>
        <v>0</v>
      </c>
      <c r="BC134" s="129">
        <f>SUMIF($E$4:$E$127,"310",$BC$4:$BC$127)</f>
        <v>145230530</v>
      </c>
      <c r="BD134" s="129">
        <f>SUMIF($E$4:$E$127,"310",$BD$4:$BD$127)</f>
        <v>0</v>
      </c>
      <c r="BE134" s="129">
        <f>SUMIF($E$4:$E$127,"310",$BE$4:$BE$127)</f>
        <v>0</v>
      </c>
      <c r="BF134" s="129">
        <f>SUMIF($E$4:$E$127,"310",$BF$4:$BF$127)</f>
        <v>0</v>
      </c>
      <c r="BG134" s="129">
        <f>SUMIF($E$4:$E$127,"310",$BG$4:$BG$127)</f>
        <v>0</v>
      </c>
      <c r="BH134" s="129">
        <f>SUMIF($E$4:$E$127,"310",$BH$4:$BH$127)</f>
        <v>0</v>
      </c>
      <c r="BI134" s="129">
        <f>SUMIF($E$4:$E$127,"310",$BI$4:$BI$127)</f>
        <v>0</v>
      </c>
      <c r="BJ134" s="129">
        <f>SUMIF($E$4:$E$127,"310",$BJ$4:$BJ$127)</f>
        <v>0</v>
      </c>
      <c r="BK134" s="129">
        <f>SUMIF($E$4:$E$127,"310",$BK$4:$BK$127)</f>
        <v>0</v>
      </c>
      <c r="BL134" s="129">
        <f>SUMIF($E$4:$E$127,"310",$BL$4:$BL$127)</f>
        <v>0</v>
      </c>
      <c r="BM134" s="129">
        <f>SUMIF($E$4:$E$127,"310",$BM$4:$BM$127)</f>
        <v>0</v>
      </c>
      <c r="BN134" s="129">
        <f>SUMIF($E$4:$E$127,"310",$BN$4:$BN$127)</f>
        <v>0</v>
      </c>
      <c r="BO134" s="129">
        <f>SUMIF($E$4:$E$127,"310",$BN$4:$BN$127)</f>
        <v>0</v>
      </c>
      <c r="BP134" s="129">
        <f>SUMIF($E$4:$E$127,"310",$BP$4:$BP$127)</f>
        <v>0</v>
      </c>
      <c r="BQ134" s="129">
        <f>SUMIF($E$4:$E$127,"310",$BQ$4:$BQ$127)</f>
        <v>0</v>
      </c>
      <c r="BR134" s="130">
        <f>SUMIF($E$4:$E$127,"310",$BR$4:$BR$127)</f>
        <v>61099899</v>
      </c>
      <c r="BS134" s="131">
        <f t="shared" si="174"/>
        <v>0.31896463597173186</v>
      </c>
      <c r="BT134" s="37">
        <f t="shared" si="175"/>
        <v>345875075</v>
      </c>
      <c r="BU134" s="126">
        <f>SUMIF($E$4:$E$127,"310",$BU$4:$BU$127)</f>
        <v>0</v>
      </c>
      <c r="BV134" s="126">
        <f>SUMIF($E$4:$E$127,"310",$BV$4:$BV$127)</f>
        <v>0</v>
      </c>
      <c r="BW134" s="126">
        <f>SUMIF($E$4:$E$127,"310",$BW$4:$BW$127)</f>
        <v>67567438</v>
      </c>
      <c r="BX134" s="126">
        <f>SUMIF($E$4:$E$127,"310",$BX$4:$BX$127)</f>
        <v>0</v>
      </c>
      <c r="BY134" s="126">
        <f>SUMIF($E$4:$E$127,"310",$BY$4:$BY$127)</f>
        <v>268588000</v>
      </c>
      <c r="BZ134" s="126">
        <f>SUMIF($E$4:$E$127,"310",$BZ$4:$BZ$127)</f>
        <v>0</v>
      </c>
      <c r="CA134" s="126">
        <f>SUMIF($E$4:$E$127,"310",$CA$4:$CA$127)</f>
        <v>0</v>
      </c>
      <c r="CB134" s="126">
        <f>SUMIF($E$4:$E$127,"310",$CB$4:$CB$127)</f>
        <v>0</v>
      </c>
      <c r="CC134" s="126">
        <f>SUMIF($E$4:$E$127,"310",$CC$4:$CC$127)</f>
        <v>0</v>
      </c>
      <c r="CD134" s="126">
        <f>SUMIF($E$4:$E$127,"310",$CD$4:$CD$127)</f>
        <v>0</v>
      </c>
      <c r="CE134" s="126">
        <f>SUMIF($E$4:$E$127,"310",$CE$4:$CE$127)</f>
        <v>0</v>
      </c>
      <c r="CF134" s="126">
        <f>SUMIF($E$4:$E$127,"310",$CF$4:$CF$127)</f>
        <v>0</v>
      </c>
      <c r="CG134" s="126">
        <f>SUMIF($E$4:$E$127,"310",$CG$4:$CG$127)</f>
        <v>0</v>
      </c>
      <c r="CH134" s="126">
        <f>SUMIF($E$4:$E$127,"310",$CH$4:$CH$127)</f>
        <v>0</v>
      </c>
      <c r="CI134" s="126">
        <f>SUMIF($E$4:$E$127,"310",$CI$4:$CI$127)</f>
        <v>0</v>
      </c>
      <c r="CJ134" s="126">
        <f>SUMIF($E$4:$E$127,"310",$CJ$4:$CJ$127)</f>
        <v>0</v>
      </c>
      <c r="CK134" s="126">
        <f>SUMIF($E$4:$E$127,"310",$CK$4:$CK$127)</f>
        <v>0</v>
      </c>
      <c r="CL134" s="126">
        <f>SUMIF($E$4:$E$127,"310",$CL$4:$CL$127)</f>
        <v>0</v>
      </c>
      <c r="CM134" s="126">
        <f>SUMIF($E$4:$E$127,"310",$CM$4:$CM$127)</f>
        <v>0</v>
      </c>
      <c r="CN134" s="132">
        <f>SUMIF($E$4:$E$127,"310",$CN$4:$CN$127)</f>
        <v>9719637</v>
      </c>
      <c r="CO134" s="27">
        <f t="shared" si="176"/>
        <v>0.68103536402826814</v>
      </c>
      <c r="CP134" s="30">
        <f t="shared" si="177"/>
        <v>738493021</v>
      </c>
      <c r="CQ134" s="129">
        <f>SUMIF($E$4:$E$127,"310",$CQ$4:$CQ$127)</f>
        <v>0</v>
      </c>
      <c r="CR134" s="129">
        <f>SUMIF($E$4:$E$127,"310",$CR$4:$CR$127)</f>
        <v>353432562</v>
      </c>
      <c r="CS134" s="129">
        <f>SUMIF($E$4:$E$127,"310",$CS$4:$CS$127)</f>
        <v>0</v>
      </c>
      <c r="CT134" s="129">
        <f>SUMIF($E$4:$E$127,"310",$CT$4:$CT$127)</f>
        <v>317780096</v>
      </c>
      <c r="CU134" s="129">
        <f>SUMIF($E$4:$E$127,"310",$CU$4:$CU$127)</f>
        <v>0</v>
      </c>
      <c r="CV134" s="129">
        <f>SUMIF($E$4:$E$127,"310",$CV$4:$CV$127)</f>
        <v>0</v>
      </c>
      <c r="CW134" s="133">
        <f>SUMIF($E$4:$E$127,"310",$CW$4:$CW$127)</f>
        <v>0</v>
      </c>
      <c r="CX134" s="133">
        <f>SUMIF($E$4:$E$127,"310",$CX$4:$CX$127)</f>
        <v>0</v>
      </c>
      <c r="CY134" s="133">
        <f>SUMIF($E$4:$E$127,"310",$CY$4:$CY$127)</f>
        <v>0</v>
      </c>
      <c r="CZ134" s="133">
        <f>SUMIF($E$4:$E$127,"310",$CZ$4:$CZ$127)</f>
        <v>0</v>
      </c>
      <c r="DA134" s="133">
        <f>SUMIF($E$4:$E$127,"310",$DA$4:$DA$127)</f>
        <v>0</v>
      </c>
      <c r="DB134" s="133">
        <f>SUMIF($E$4:$E$127,"310",$DB$4:$DB$127)</f>
        <v>0</v>
      </c>
      <c r="DC134" s="133">
        <f>SUMIF($E$4:$E$127,"310",$DC$4:$DC$127)</f>
        <v>0</v>
      </c>
      <c r="DD134" s="133">
        <f>SUMIF($E$4:$E$127,"310",$DD$4:$DD$127)</f>
        <v>0</v>
      </c>
      <c r="DE134" s="133">
        <f>SUMIF($E$4:$E$127,"310",$DE$4:$DE$127)</f>
        <v>0</v>
      </c>
      <c r="DF134" s="133">
        <f>SUMIF($E$4:$E$127,"310",$DF$4:$DF$127)</f>
        <v>0</v>
      </c>
      <c r="DG134" s="133">
        <f>SUMIF($E$4:$E$127,"310",$DG$4:$DG$127)</f>
        <v>0</v>
      </c>
      <c r="DH134" s="133">
        <f>SUMIF($E$4:$E$127,"310",$DH$4:$DH$127)</f>
        <v>0</v>
      </c>
      <c r="DI134" s="133">
        <f>SUMIF($E$4:$E$127,"310",$DI$4:$DI$127)</f>
        <v>67280363</v>
      </c>
      <c r="DK134" s="31">
        <f t="shared" si="178"/>
        <v>1084368096</v>
      </c>
      <c r="DL134" s="31">
        <f t="shared" si="179"/>
        <v>1084368096</v>
      </c>
      <c r="DM134" s="31">
        <f t="shared" si="180"/>
        <v>1084368096</v>
      </c>
    </row>
    <row r="135" spans="3:117" x14ac:dyDescent="0.25">
      <c r="C135" s="135"/>
      <c r="D135" s="124" t="s">
        <v>364</v>
      </c>
      <c r="E135" s="117">
        <v>410</v>
      </c>
      <c r="F135" s="125"/>
      <c r="G135" s="126">
        <f>SUMIF($E$4:$E$127,"410",$G$4:$G$127)</f>
        <v>4337106780</v>
      </c>
      <c r="H135" s="127">
        <f>SUMIF($E$4:$E$127,"410",$H$4:$H$127)</f>
        <v>0</v>
      </c>
      <c r="I135" s="127">
        <f>SUMIF($E$4:$E$128,"410",$I$4:$I$128)</f>
        <v>1163096695</v>
      </c>
      <c r="J135" s="126">
        <f>SUMIF($E$4:$E$127,"410",$J$4:$J$127)</f>
        <v>0</v>
      </c>
      <c r="K135" s="125">
        <f>SUMIF($E$4:$E$127,"410",$K$4:$K$127)</f>
        <v>0</v>
      </c>
      <c r="L135" s="125">
        <f>SUMIF($E$4:$E$127,"410",$L$4:$L$127)</f>
        <v>74368590</v>
      </c>
      <c r="M135" s="125">
        <f>SUMIF($E$4:$E$127,"410",$M$4:$M$127)</f>
        <v>0</v>
      </c>
      <c r="N135" s="125">
        <f>SUMIF($E$4:$E$127,"410",$N$4:$N$127)</f>
        <v>0</v>
      </c>
      <c r="O135" s="125">
        <f>SUMIF($E$4:$E$127,"410",$O$4:$O$127)</f>
        <v>0</v>
      </c>
      <c r="P135" s="125">
        <f>SUMIF($E$4:$E$127,"410",$P$4:$P$127)</f>
        <v>0</v>
      </c>
      <c r="Q135" s="125">
        <f>SUMIF($E$4:$E$127,"410",$Q$4:$Q$127)</f>
        <v>0</v>
      </c>
      <c r="R135" s="125">
        <f>SUMIF($E$4:$E$127,"410",$R$4:$R$127)</f>
        <v>1344000000</v>
      </c>
      <c r="S135" s="125">
        <f>SUMIF($E$4:$E$127,"410",$S$4:$S$127)</f>
        <v>387696735</v>
      </c>
      <c r="T135" s="125">
        <f>SUMIF($E$4:$E$127,"410",$T$4:$T$127)</f>
        <v>0</v>
      </c>
      <c r="U135" s="125">
        <f>SUMIF($E$4:$E$119,"410",$U$4:$U$119)</f>
        <v>1054833768</v>
      </c>
      <c r="V135" s="125">
        <f>SUMIF($E$4:$E$119,"410",$V$4:$V$119)</f>
        <v>0</v>
      </c>
      <c r="W135" s="125">
        <f>SUMIF($E$4:$E$127,"410",$W$4:$W$127)</f>
        <v>11169156</v>
      </c>
      <c r="X135" s="125">
        <f>SUMIF($E$4:$E$127,"410",$X$4:$X$127)</f>
        <v>0</v>
      </c>
      <c r="Y135" s="125">
        <f>SUMIF($E$4:$E$127,"410",$Y$4:$Y$127)</f>
        <v>204741836</v>
      </c>
      <c r="Z135" s="125">
        <f>SUMIF($E$4:$E$127,"410",$Z$4:$Z$127)</f>
        <v>97200000</v>
      </c>
      <c r="AB135" s="128">
        <f t="shared" si="170"/>
        <v>0.73367888650415014</v>
      </c>
      <c r="AC135" s="30">
        <f t="shared" si="171"/>
        <v>3182043673</v>
      </c>
      <c r="AD135" s="126">
        <f>SUMIF($E$4:$E$127,"410",$AD$4:$AD$127)</f>
        <v>0</v>
      </c>
      <c r="AE135" s="126">
        <f>SUMIF($E$4:$E$127,"410",$AE$4:$AE$127)</f>
        <v>0</v>
      </c>
      <c r="AF135" s="126">
        <f>SUMIF($E$4:$E$127,"410",$AF$4:$AF$127)</f>
        <v>742359156</v>
      </c>
      <c r="AG135" s="126">
        <f>SUMIF($E$4:$E$127,"410",$AG$4:$AG$127)</f>
        <v>0</v>
      </c>
      <c r="AH135" s="126">
        <f>SUMIF($E$4:$E$127,"410",$AH$4:$AH$127)</f>
        <v>0</v>
      </c>
      <c r="AI135" s="126">
        <f>SUMIF($E$4:$E$127,"410",$AI$4:$AI$127)</f>
        <v>34400000</v>
      </c>
      <c r="AJ135" s="126">
        <f>SUMIF($E$4:$E$127,"410",$AJ$4:$AJ$127)</f>
        <v>0</v>
      </c>
      <c r="AK135" s="126">
        <f>SUMIF($E$4:$E$127,"410",$AK$4:$AK$127)</f>
        <v>0</v>
      </c>
      <c r="AL135" s="126">
        <f>SUMIF($E$4:$E$127,"410",$AL$4:$AL$127)</f>
        <v>0</v>
      </c>
      <c r="AM135" s="126">
        <f>SUMIF($E$4:$E$127,"410",$AM$4:$AM$127)</f>
        <v>0</v>
      </c>
      <c r="AN135" s="126">
        <f>SUMIF($E$4:$E$127,"410",$AN$4:$AN$127)</f>
        <v>0</v>
      </c>
      <c r="AO135" s="126">
        <f>SUMIF($E$4:$E$127,"410",$AO$4:$AO$127)</f>
        <v>1300000000</v>
      </c>
      <c r="AP135" s="126">
        <f>SUMIF($E$4:$E$127,"410",$AP$4:$AP$127)</f>
        <v>270766572</v>
      </c>
      <c r="AQ135" s="126">
        <f>SUMIF($E$4:$E$127,"410",$AQ$4:$AQ$127)</f>
        <v>0</v>
      </c>
      <c r="AR135" s="126">
        <f>SUMIF($E$4:$E$127,"410",$AR$4:$AR$127)</f>
        <v>760832261</v>
      </c>
      <c r="AS135" s="126">
        <f>SUMIF($E$4:$E$127,"410",$AS$4:$AS$127)</f>
        <v>0</v>
      </c>
      <c r="AT135" s="126">
        <f>SUMIF($E$4:$E$127,"410",$AT$4:$AT$127)</f>
        <v>0</v>
      </c>
      <c r="AU135" s="126">
        <f>SUMIF($E$4:$E$127,"410",$AU$4:$AU$127)</f>
        <v>0</v>
      </c>
      <c r="AV135" s="126">
        <f>SUMIF($E$4:$E$127,"410",$AV$4:$AV$127)</f>
        <v>23350298</v>
      </c>
      <c r="AW135" s="126">
        <f>SUMIF($E$4:$E$127,"410",$AW$4:$AW$127)</f>
        <v>50335386</v>
      </c>
      <c r="AX135" s="111">
        <f t="shared" si="172"/>
        <v>0.26632111349584986</v>
      </c>
      <c r="AY135" s="30">
        <f t="shared" si="173"/>
        <v>1155063107</v>
      </c>
      <c r="AZ135" s="129">
        <f>SUMIF($E$4:$E$127,"410",$AZ$4:$AZ$127)</f>
        <v>0</v>
      </c>
      <c r="BA135" s="129">
        <f>SUMIF($E$4:$E$127,"410",$BA$4:$BA$127)</f>
        <v>420737539</v>
      </c>
      <c r="BB135" s="129">
        <f>SUMIF($E$4:$E$127,"410",$BB$4:$BB$127)</f>
        <v>0</v>
      </c>
      <c r="BC135" s="129">
        <f>SUMIF($E$4:$E$127,"410",$BC$4:$BC$127)</f>
        <v>0</v>
      </c>
      <c r="BD135" s="129">
        <f>SUMIF($E$4:$E$127,"410",$BD$4:$BD$127)</f>
        <v>39968590</v>
      </c>
      <c r="BE135" s="129">
        <f>SUMIF($E$4:$E$127,"410",$BE$4:$BE$127)</f>
        <v>0</v>
      </c>
      <c r="BF135" s="129">
        <f>SUMIF($E$4:$E$127,"410",$BF$4:$BF$127)</f>
        <v>0</v>
      </c>
      <c r="BG135" s="129">
        <f>SUMIF($E$4:$E$127,"410",$BG$4:$BG$127)</f>
        <v>0</v>
      </c>
      <c r="BH135" s="129">
        <f>SUMIF($E$4:$E$127,"410",$BH$4:$BH$127)</f>
        <v>0</v>
      </c>
      <c r="BI135" s="129">
        <f>SUMIF($E$4:$E$127,"410",$BI$4:$BI$127)</f>
        <v>0</v>
      </c>
      <c r="BJ135" s="129">
        <f>SUMIF($E$4:$E$127,"410",$BJ$4:$BJ$127)</f>
        <v>44000000</v>
      </c>
      <c r="BK135" s="129">
        <f>SUMIF($E$4:$E$127,"410",$BK$4:$BK$127)</f>
        <v>116930163</v>
      </c>
      <c r="BL135" s="129">
        <f>SUMIF($E$4:$E$127,"410",$BL$4:$BL$127)</f>
        <v>0</v>
      </c>
      <c r="BM135" s="129">
        <f>SUMIF($E$4:$E$127,"410",$BM$4:$BM$127)</f>
        <v>294001507</v>
      </c>
      <c r="BN135" s="129">
        <f>SUMIF($E$4:$E$127,"510",$BN$4:$BN$127)</f>
        <v>0</v>
      </c>
      <c r="BO135" s="129">
        <f>SUMIF($E$4:$E$127,"410",$BO$4:$BO$127)</f>
        <v>11169156</v>
      </c>
      <c r="BP135" s="129">
        <f>SUMIF($E$4:$E$127,"410",$BP$4:$BP$127)</f>
        <v>0</v>
      </c>
      <c r="BQ135" s="129">
        <f>SUMIF($E$4:$E$127,"410",$BQ$4:$BQ$127)</f>
        <v>181391538</v>
      </c>
      <c r="BR135" s="130">
        <f>SUMIF($E$4:$E$127,"410",$BR$4:$BR$127)</f>
        <v>46864614</v>
      </c>
      <c r="BS135" s="131">
        <f t="shared" si="174"/>
        <v>0.58012773068040535</v>
      </c>
      <c r="BT135" s="30">
        <f t="shared" si="175"/>
        <v>2516075914</v>
      </c>
      <c r="BU135" s="126">
        <f>SUMIF($E$4:$E$127,"410",$BU$4:$BU$127)</f>
        <v>0</v>
      </c>
      <c r="BV135" s="126">
        <f>SUMIF($E$4:$E$127,"410",$BV$4:$BV$127)</f>
        <v>0</v>
      </c>
      <c r="BW135" s="126">
        <f>SUMIF($E$4:$E$127,"410",$BW$4:$BW$127)</f>
        <v>649642480</v>
      </c>
      <c r="BX135" s="126">
        <f>SUMIF($E$4:$E$127,"410",$BX$4:$BX$127)</f>
        <v>0</v>
      </c>
      <c r="BY135" s="126">
        <f>SUMIF($E$4:$E$127,"410",$BY$4:$BY$127)</f>
        <v>0</v>
      </c>
      <c r="BZ135" s="126">
        <f>SUMIF($E$4:$E$127,"410",$BZ$4:$BZ$127)</f>
        <v>0</v>
      </c>
      <c r="CA135" s="126">
        <f>SUMIF($E$4:$E$127,"410",$CA$4:$CA$127)</f>
        <v>0</v>
      </c>
      <c r="CB135" s="126">
        <f>SUMIF($E$4:$E$127,"410",$CB$4:$CB$127)</f>
        <v>0</v>
      </c>
      <c r="CC135" s="126">
        <f>SUMIF($E$4:$E$127,"410",$CC$4:$CC$127)</f>
        <v>0</v>
      </c>
      <c r="CD135" s="126">
        <f>SUMIF($E$4:$E$127,"410",$CD$4:$CD$127)</f>
        <v>0</v>
      </c>
      <c r="CE135" s="126">
        <f>SUMIF($E$4:$E$127,"410",$CE$4:$CE$127)</f>
        <v>0</v>
      </c>
      <c r="CF135" s="126">
        <f>SUMIF($E$4:$E$127,"410",$CF$4:$CF$127)</f>
        <v>872913177</v>
      </c>
      <c r="CG135" s="126">
        <f>SUMIF($E$4:$E$127,"410",$CG$4:$CG$127)</f>
        <v>226836572</v>
      </c>
      <c r="CH135" s="126">
        <f>SUMIF($E$4:$E$127,"410",$CH$4:$CH$127)</f>
        <v>0</v>
      </c>
      <c r="CI135" s="126">
        <f>SUMIF($E$4:$E$127,"410",$CI$4:$CI$127)</f>
        <v>697998018</v>
      </c>
      <c r="CJ135" s="126">
        <f>SUMIF($E$4:$E$127,"410",$CJ$4:$CJ$127)</f>
        <v>0</v>
      </c>
      <c r="CK135" s="126">
        <f>SUMIF($E$4:$E$127,"410",$CK$4:$CK$127)</f>
        <v>0</v>
      </c>
      <c r="CL135" s="126">
        <f>SUMIF($E$4:$E$127,"410",$CL$4:$CL$127)</f>
        <v>0</v>
      </c>
      <c r="CM135" s="126">
        <f>SUMIF($E$4:$E$127,"410",$CM$4:$CM$127)</f>
        <v>23350298</v>
      </c>
      <c r="CN135" s="132">
        <f>SUMIF($E$4:$E$127,"410",$CN$4:$CN$127)</f>
        <v>45335369</v>
      </c>
      <c r="CO135" s="27">
        <f t="shared" si="176"/>
        <v>0.41987226931959465</v>
      </c>
      <c r="CP135" s="30">
        <f t="shared" si="177"/>
        <v>1821030866</v>
      </c>
      <c r="CQ135" s="129">
        <f>SUMIF($E$4:$E$127,"410",$CQ$4:$CQ$127)</f>
        <v>0</v>
      </c>
      <c r="CR135" s="129">
        <f>SUMIF($E$4:$E$127,"410",$CR$4:$CR$127)</f>
        <v>513454215</v>
      </c>
      <c r="CS135" s="129">
        <f>SUMIF($E$4:$E$127,"410",$CS$4:$CS$127)</f>
        <v>0</v>
      </c>
      <c r="CT135" s="129">
        <f>SUMIF($E$4:$E$127,"410",$CT$4:$CT$127)</f>
        <v>0</v>
      </c>
      <c r="CU135" s="129">
        <f>SUMIF($E$4:$E$127,"410",$CU$4:$CU$127)</f>
        <v>74368590</v>
      </c>
      <c r="CV135" s="129">
        <f>SUMIF($E$4:$E$127,"410",$CV$4:$CV$127)</f>
        <v>0</v>
      </c>
      <c r="CW135" s="133">
        <f>SUMIF($E$4:$E$127,"410",$CW$4:$CW$127)</f>
        <v>0</v>
      </c>
      <c r="CX135" s="133">
        <f>SUMIF($E$4:$E$127,"410",$CX$4:$CX$127)</f>
        <v>0</v>
      </c>
      <c r="CY135" s="133">
        <f>SUMIF($E$4:$E$127,"410",$CY$4:$CY$127)</f>
        <v>0</v>
      </c>
      <c r="CZ135" s="133">
        <f>SUMIF($E$4:$E$127,"410",$CZ$4:$CZ$127)</f>
        <v>0</v>
      </c>
      <c r="DA135" s="133">
        <f>SUMIF($E$4:$E$127,"410",$DA$4:$DA$127)</f>
        <v>471086823</v>
      </c>
      <c r="DB135" s="133">
        <f>SUMIF($E$4:$E$127,"410",$DB$4:$DB$127)</f>
        <v>160860163</v>
      </c>
      <c r="DC135" s="133">
        <f>SUMIF($E$4:$E$127,"410",$DC$4:$DC$127)</f>
        <v>0</v>
      </c>
      <c r="DD135" s="133">
        <f>SUMIF($E$4:$E$127,"410",$DD$4:$DD$127)</f>
        <v>356835750</v>
      </c>
      <c r="DE135" s="133">
        <f>SUMIF($E$4:$E$127,"410",$DE$4:$DE$127)</f>
        <v>0</v>
      </c>
      <c r="DF135" s="133">
        <f>SUMIF($E$4:$E$127,"410",$DF$4:$DF$127)</f>
        <v>11169156</v>
      </c>
      <c r="DG135" s="133">
        <f>SUMIF($E$4:$E$127,"410",$DG$4:$DG$127)</f>
        <v>0</v>
      </c>
      <c r="DH135" s="133">
        <f>SUMIF($E$4:$E$127,"410",$DH$4:$DH$127)</f>
        <v>181391538</v>
      </c>
      <c r="DI135" s="133">
        <f>SUMIF($E$4:$E$127,"410",$DI$4:$DI$127)</f>
        <v>51864631</v>
      </c>
      <c r="DK135" s="31">
        <f t="shared" si="178"/>
        <v>4337106780</v>
      </c>
      <c r="DL135" s="31">
        <f t="shared" si="179"/>
        <v>4337106780</v>
      </c>
      <c r="DM135" s="31">
        <f t="shared" si="180"/>
        <v>4337106780</v>
      </c>
    </row>
    <row r="136" spans="3:117" ht="14.25" customHeight="1" x14ac:dyDescent="0.25">
      <c r="C136" s="135"/>
      <c r="D136" s="136" t="s">
        <v>365</v>
      </c>
      <c r="E136" s="117">
        <v>510</v>
      </c>
      <c r="F136" s="125"/>
      <c r="G136" s="126">
        <f>SUMIF($E$4:$E$127,"510",$G$4:$G$127)</f>
        <v>974480977</v>
      </c>
      <c r="H136" s="127">
        <f>SUMIF($E$4:$E$127,"510",$H$4:$H$127)</f>
        <v>0</v>
      </c>
      <c r="I136" s="127">
        <f>SUMIF($E$4:$E$128,"510",$I$4:$I$128)</f>
        <v>29000000</v>
      </c>
      <c r="J136" s="126">
        <f>SUMIF($E$4:$E$127,"510",$J$4:$J$127)</f>
        <v>0</v>
      </c>
      <c r="K136" s="125">
        <f>SUMIF($E$4:$E$127,"510",$K$4:$K$127)</f>
        <v>793368554</v>
      </c>
      <c r="L136" s="125">
        <f>SUMIF($E$4:$E$127,"510",$L$4:$L$127)</f>
        <v>14004396</v>
      </c>
      <c r="M136" s="125">
        <f>SUMIF($E$4:$E$127,"510",$M$4:$M$127)</f>
        <v>0</v>
      </c>
      <c r="N136" s="125">
        <f>SUMIF($E$4:$E$127,"510",$N$4:$N$127)</f>
        <v>0</v>
      </c>
      <c r="O136" s="125">
        <f>SUMIF($E$4:$E$127,"510",$O$4:$O$127)</f>
        <v>0</v>
      </c>
      <c r="P136" s="125">
        <f>SUMIF($E$4:$E$127,"510",$P$4:$P$127)</f>
        <v>0</v>
      </c>
      <c r="Q136" s="125">
        <f>SUMIF($E$4:$E$127,"510",$Q$4:$Q$127)</f>
        <v>0</v>
      </c>
      <c r="R136" s="125">
        <f>SUMIF($E$4:$E$127,"510",$R$4:$R$127)</f>
        <v>0</v>
      </c>
      <c r="S136" s="125">
        <f>SUMIF($E$4:$E$127,"510",$S$4:$S$127)</f>
        <v>40431446</v>
      </c>
      <c r="T136" s="125">
        <f>SUMIF($E$4:$E$127,"510",$T$4:$T$127)</f>
        <v>1796640</v>
      </c>
      <c r="U136" s="125">
        <f>SUMIF($E$4:$E$127,"510",$U$4:$U$127)</f>
        <v>0</v>
      </c>
      <c r="V136" s="125">
        <f>SUMIF($E$4:$E$119,"510",$V$4:$V$119)</f>
        <v>0</v>
      </c>
      <c r="W136" s="125"/>
      <c r="X136" s="125">
        <f>SUMIF($E$4:$E$127,"510",$X$4:$X$127)</f>
        <v>0</v>
      </c>
      <c r="Y136" s="125">
        <f>SUMIF($E$4:$E$127,"510",$Y$4:$Y$127)</f>
        <v>0</v>
      </c>
      <c r="Z136" s="125">
        <f>SUMIF($E$4:$E$127,"510",$Z$4:$Z$127)</f>
        <v>95879941</v>
      </c>
      <c r="AB136" s="128">
        <f t="shared" si="170"/>
        <v>0.84721032476347657</v>
      </c>
      <c r="AC136" s="30">
        <f t="shared" si="171"/>
        <v>825590345</v>
      </c>
      <c r="AD136" s="126">
        <f>SUMIF($E$4:$E$127,"510",$AD$4:$AD$127)</f>
        <v>0</v>
      </c>
      <c r="AE136" s="126">
        <f>SUMIF($E$4:$E$127,"510",$AE$4:$AE$127)</f>
        <v>0</v>
      </c>
      <c r="AF136" s="126">
        <f>SUMIF($E$4:$E$127,"510",$AF$4:$AF$127)</f>
        <v>0</v>
      </c>
      <c r="AG136" s="126">
        <f>SUMIF($E$4:$E$127,"510",$AG$4:$AG$127)</f>
        <v>0</v>
      </c>
      <c r="AH136" s="126">
        <f>SUMIF($E$4:$E$127,"510",$AH$4:$AH$127)</f>
        <v>737056119</v>
      </c>
      <c r="AI136" s="126">
        <f>SUMIF($E$4:$E$127,"510",$AI$4:$AI$127)</f>
        <v>14004396</v>
      </c>
      <c r="AJ136" s="126">
        <f>SUMIF($E$4:$E$127,"510",$AJ$4:$AJ$127)</f>
        <v>0</v>
      </c>
      <c r="AK136" s="126">
        <f>SUMIF($E$4:$E$127,"510",$AK$4:$AK$127)</f>
        <v>0</v>
      </c>
      <c r="AL136" s="126">
        <f>SUMIF($E$4:$E$127,"510",$AL$4:$AL$127)</f>
        <v>0</v>
      </c>
      <c r="AM136" s="126">
        <f>SUMIF($E$4:$E$127,"510",$AM$4:$AM$127)</f>
        <v>0</v>
      </c>
      <c r="AN136" s="126">
        <f>SUMIF($E$4:$E$127,"510",$AN$4:$AN$127)</f>
        <v>0</v>
      </c>
      <c r="AO136" s="126">
        <f>SUMIF($E$4:$E$127,"510",$AO$4:$AO$127)</f>
        <v>0</v>
      </c>
      <c r="AP136" s="126">
        <f>SUMIF($E$4:$E$127,"510",$AP$4:$AP$127)</f>
        <v>23081653</v>
      </c>
      <c r="AQ136" s="126">
        <f>SUMIF($E$4:$E$127,"510",$AQ$4:$AQ$127)</f>
        <v>1796640</v>
      </c>
      <c r="AR136" s="126">
        <f>SUMIF($E$4:$E$127,"510",$AR$4:$AR$127)</f>
        <v>0</v>
      </c>
      <c r="AS136" s="126">
        <f>SUMIF($E$4:$E$127,"510",$AS$4:$AS$127)</f>
        <v>0</v>
      </c>
      <c r="AT136" s="126">
        <f>SUMIF($E$4:$E$127,"510",$AT$4:$AT$127)</f>
        <v>0</v>
      </c>
      <c r="AU136" s="126">
        <f>SUMIF($E$4:$E$127,"510",$AU$4:$AU$127)</f>
        <v>0</v>
      </c>
      <c r="AV136" s="126">
        <f>SUMIF($E$4:$E$127," 510",$AV$4:$AV$127)</f>
        <v>0</v>
      </c>
      <c r="AW136" s="126">
        <f>SUMIF($E$4:$E$127,"510",$AW$4:$AW$127)</f>
        <v>49651537</v>
      </c>
      <c r="AX136" s="111">
        <f t="shared" si="172"/>
        <v>0.15278967523652343</v>
      </c>
      <c r="AY136" s="30">
        <f t="shared" si="173"/>
        <v>148890632</v>
      </c>
      <c r="AZ136" s="129">
        <f>SUMIF($E$4:$E$127,"510",$AZ$4:$AZ$127)</f>
        <v>0</v>
      </c>
      <c r="BA136" s="129">
        <f>SUMIF($E$4:$E$127,"510",$BA$4:$BA$127)</f>
        <v>29000000</v>
      </c>
      <c r="BB136" s="129">
        <f>SUMIF($E$4:$E$127,"510",$BB$4:$BB$127)</f>
        <v>0</v>
      </c>
      <c r="BC136" s="129">
        <f>SUMIF($E$4:$E$127,"510",$BC$4:$BC$127)</f>
        <v>56312435</v>
      </c>
      <c r="BD136" s="129">
        <f>SUMIF($E$4:$E$127,"510",$BD$4:$BD$127)</f>
        <v>0</v>
      </c>
      <c r="BE136" s="129">
        <f>SUMIF($E$4:$E$127,"510",$BE$4:$BE$127)</f>
        <v>0</v>
      </c>
      <c r="BF136" s="129">
        <f>SUMIF($E$4:$E$127,"510",$BF$4:$BF$127)</f>
        <v>0</v>
      </c>
      <c r="BG136" s="129">
        <f>SUMIF($E$4:$E$127,"510",$BG$4:$BG$127)</f>
        <v>0</v>
      </c>
      <c r="BH136" s="129">
        <f>SUMIF($E$4:$E$127,"510",$BH$4:$BH$127)</f>
        <v>0</v>
      </c>
      <c r="BI136" s="129">
        <f>SUMIF($E$4:$E$127,"510",$BI$4:$BI$127)</f>
        <v>0</v>
      </c>
      <c r="BJ136" s="129">
        <f>SUMIF($E$4:$E$127,"510",$BJ$4:$BJ$127)</f>
        <v>0</v>
      </c>
      <c r="BK136" s="129">
        <f>SUMIF($E$4:$E$127,"510",$BK$4:$BK$127)</f>
        <v>17349793</v>
      </c>
      <c r="BL136" s="129">
        <f>SUMIF($E$4:$E$127,"510",$BL$4:$BL$127)</f>
        <v>0</v>
      </c>
      <c r="BM136" s="129">
        <f>SUMIF($E$4:$E$127,"510",$BM$4:$BM$127)</f>
        <v>0</v>
      </c>
      <c r="BN136" s="129">
        <f>SUMIF($E$4:$E$127,"520",$BN$4:$BN$127)</f>
        <v>0</v>
      </c>
      <c r="BO136" s="129"/>
      <c r="BP136" s="129">
        <f>SUMIF($E$4:$E$127,"510",$BP$4:$BP$127)</f>
        <v>0</v>
      </c>
      <c r="BQ136" s="129">
        <f>SUMIF($E$4:$E$127,"510",$BQ$4:$BQ$127)</f>
        <v>0</v>
      </c>
      <c r="BR136" s="130">
        <f>SUMIF($E$4:$E$127,"510",$BR$4:$BR$127)</f>
        <v>46228404</v>
      </c>
      <c r="BS136" s="131">
        <f t="shared" si="174"/>
        <v>0.79090568332356481</v>
      </c>
      <c r="BT136" s="30">
        <f t="shared" si="175"/>
        <v>770722543</v>
      </c>
      <c r="BU136" s="126">
        <f>SUMIF($E$4:$E$127,"510",$BU$4:$BU$127)</f>
        <v>0</v>
      </c>
      <c r="BV136" s="126">
        <f>SUMIF($E$4:$E$127,"510",$BV$4:$BV$127)</f>
        <v>0</v>
      </c>
      <c r="BW136" s="126">
        <f>SUMIF($E$4:$E$127,"510",$BW$4:$BW$127)</f>
        <v>0</v>
      </c>
      <c r="BX136" s="126">
        <f>SUMIF($E$4:$E$127,"510",$BX$4:$BX$127)</f>
        <v>0</v>
      </c>
      <c r="BY136" s="126">
        <f>SUMIF($E$4:$E$127,"510",$BY$4:$BY$127)</f>
        <v>683750253</v>
      </c>
      <c r="BZ136" s="126">
        <f>SUMIF($E$4:$E$127,"510",$BZ$4:$BZ$127)</f>
        <v>14004396</v>
      </c>
      <c r="CA136" s="126">
        <f>SUMIF($E$4:$E$127,"510",$CA$4:$CA$127)</f>
        <v>0</v>
      </c>
      <c r="CB136" s="126">
        <f>SUMIF($E$4:$E$127,"510",$CB$4:$CB$127)</f>
        <v>0</v>
      </c>
      <c r="CC136" s="126">
        <f>SUMIF($E$4:$E$127,"510",$CC$4:$CC$127)</f>
        <v>0</v>
      </c>
      <c r="CD136" s="126">
        <f>SUMIF($E$4:$E$127,"510",$CD$4:$CD$127)</f>
        <v>0</v>
      </c>
      <c r="CE136" s="126">
        <f>SUMIF($E$4:$E$127,"510",$CE$4:$CE$127)</f>
        <v>0</v>
      </c>
      <c r="CF136" s="126">
        <f>SUMIF($E$4:$E$127,"510",$CF$4:$CF$127)</f>
        <v>0</v>
      </c>
      <c r="CG136" s="126">
        <f>SUMIF($E$4:$E$127,"510",$CG$4:$CG$127)</f>
        <v>23071121</v>
      </c>
      <c r="CH136" s="126">
        <f>SUMIF($E$4:$E$127,"510",$CH$4:$CH$127)</f>
        <v>1796640</v>
      </c>
      <c r="CI136" s="126">
        <f>SUMIF($E$4:$E$127,"510",$CI$4:$CI$127)</f>
        <v>0</v>
      </c>
      <c r="CJ136" s="126">
        <f>SUMIF($E$4:$E$127,"510",$CJ$4:$CJ$127)</f>
        <v>0</v>
      </c>
      <c r="CK136" s="126">
        <f>SUMIF($E$4:$E$127,"111",$CK$4:$CK$127)</f>
        <v>0</v>
      </c>
      <c r="CL136" s="126">
        <f>SUMIF($E$4:$E$127,"510",$CL$4:$CL$127)</f>
        <v>0</v>
      </c>
      <c r="CM136" s="126">
        <f>SUMIF($E$4:$E$127,"510",$CM$4:$CM$127)</f>
        <v>0</v>
      </c>
      <c r="CN136" s="132">
        <f>SUMIF($E$4:$E$127,"510",$CN$4:$CN$127)</f>
        <v>48100133</v>
      </c>
      <c r="CO136" s="27">
        <f t="shared" si="176"/>
        <v>0.20909431667643519</v>
      </c>
      <c r="CP136" s="30">
        <f t="shared" si="177"/>
        <v>203758434</v>
      </c>
      <c r="CQ136" s="129">
        <f>SUMIF($E$4:$E$127,"510",$CQ$4:$CQ$127)</f>
        <v>0</v>
      </c>
      <c r="CR136" s="129">
        <f>SUMIF($E$4:$E$127,"510",$CR$4:$CR$127)</f>
        <v>29000000</v>
      </c>
      <c r="CS136" s="129">
        <f>SUMIF($E$4:$E$127,"510",$CS$4:$CS$127)</f>
        <v>0</v>
      </c>
      <c r="CT136" s="129">
        <f>SUMIF($E$4:$E$127,"510",$CT$4:$CT$127)</f>
        <v>109618301</v>
      </c>
      <c r="CU136" s="129">
        <f>SUMIF($E$4:$E$127,"510",$CU$4:$CU$127)</f>
        <v>0</v>
      </c>
      <c r="CV136" s="129">
        <f>SUMIF($E$4:$E$127,"510",$CV$4:$CV$127)</f>
        <v>0</v>
      </c>
      <c r="CW136" s="133">
        <f>SUMIF($E$4:$E$127,"510",$CW$4:$CW$127)</f>
        <v>0</v>
      </c>
      <c r="CX136" s="133">
        <f>SUMIF($E$4:$E$127,"510",$CX$4:$CX$127)</f>
        <v>0</v>
      </c>
      <c r="CY136" s="133">
        <f>SUMIF($E$4:$E$127,"510",$CY$4:$CY$127)</f>
        <v>0</v>
      </c>
      <c r="CZ136" s="133">
        <f>SUMIF($E$4:$E$127,"510",$CZ$4:$CZ$127)</f>
        <v>0</v>
      </c>
      <c r="DA136" s="133">
        <f>SUMIF($E$4:$E$127,"510",$DA$4:$DA$127)</f>
        <v>0</v>
      </c>
      <c r="DB136" s="133">
        <f>SUMIF($E$4:$E$127,"510",$DB$4:$DB$127)</f>
        <v>17360325</v>
      </c>
      <c r="DC136" s="133">
        <f>SUMIF($E$4:$E$127,"510",$DC$4:$DC$127)</f>
        <v>0</v>
      </c>
      <c r="DD136" s="133">
        <f>SUMIF($E$4:$E$127,"510",$DD$4:$DD$127)</f>
        <v>0</v>
      </c>
      <c r="DE136" s="133">
        <f>SUMIF($E$4:$E$127,"510",$DE$4:$DE$127)</f>
        <v>0</v>
      </c>
      <c r="DF136" s="133">
        <f>SUMIF($E$4:$E$127,"510",$DF$4:$DF$127)</f>
        <v>0</v>
      </c>
      <c r="DG136" s="133">
        <f>SUMIF($E$4:$E$127,"510",$DG$4:$DG$127)</f>
        <v>0</v>
      </c>
      <c r="DH136" s="133">
        <f>SUMIF($E$4:$E$127,"510",$DH$4:$DH$127)</f>
        <v>0</v>
      </c>
      <c r="DI136" s="133">
        <f>SUMIF($E$4:$E$127,"510",$DI$4:$DI$127)</f>
        <v>47779808</v>
      </c>
      <c r="DK136" s="31">
        <f t="shared" si="178"/>
        <v>974480977</v>
      </c>
      <c r="DL136" s="31">
        <f t="shared" si="179"/>
        <v>974480977</v>
      </c>
      <c r="DM136" s="31">
        <f t="shared" si="180"/>
        <v>974480977</v>
      </c>
    </row>
    <row r="137" spans="3:117" x14ac:dyDescent="0.25">
      <c r="C137" s="135"/>
      <c r="D137" s="124" t="s">
        <v>366</v>
      </c>
      <c r="E137" s="117">
        <v>520</v>
      </c>
      <c r="F137" s="125"/>
      <c r="G137" s="126">
        <f>SUMIF($E$4:$E$127,"520",$G$4:$G$127)</f>
        <v>1622930241</v>
      </c>
      <c r="H137" s="127">
        <f>SUMIF($E$4:$E$127,"520",$H$4:$H$127)</f>
        <v>0</v>
      </c>
      <c r="I137" s="127">
        <f>SUMIF($E$4:$E$127,"520",$I$4:$I$127)</f>
        <v>0</v>
      </c>
      <c r="J137" s="126">
        <f>SUMIF($E$4:$E$127,"520",$J$4:$J$127)</f>
        <v>0</v>
      </c>
      <c r="K137" s="125">
        <f>SUMIF($E$4:$E$127,"520",$K$4:$K$127)</f>
        <v>520000000</v>
      </c>
      <c r="L137" s="125">
        <f>SUMIF($E$4:$E$127,"520",$L$4:$L$127)</f>
        <v>50000000</v>
      </c>
      <c r="M137" s="125">
        <f>SUMIF($E$4:$E$127,"520",$M$4:$M$127)</f>
        <v>0</v>
      </c>
      <c r="N137" s="125">
        <f>SUMIF($E$4:$E$127,"520",$N$4:$N$127)</f>
        <v>0</v>
      </c>
      <c r="O137" s="125">
        <f>SUMIF($E$4:$E$127,"520",$O$4:$O$127)</f>
        <v>0</v>
      </c>
      <c r="P137" s="125">
        <f>SUMIF($E$4:$E$127,"520",$P$4:$P$127)</f>
        <v>0</v>
      </c>
      <c r="Q137" s="125">
        <f>SUMIF($E$4:$E$127,"520",$Q$4:$Q$127)</f>
        <v>0</v>
      </c>
      <c r="R137" s="125">
        <f>SUMIF($E$4:$E$127,"520",$R$4:$R$127)</f>
        <v>200000000</v>
      </c>
      <c r="S137" s="125">
        <f>SUMIF($E$4:$E$127,"520",$S$4:$S$127)</f>
        <v>333901442</v>
      </c>
      <c r="T137" s="125">
        <f>SUMIF($E$4:$E$127,"520",$T$4:$T$127)</f>
        <v>0</v>
      </c>
      <c r="U137" s="125">
        <f>SUMIF($E$4:$E$127,"520",$U$4:$U$127)</f>
        <v>0</v>
      </c>
      <c r="V137" s="125">
        <f>SUMIF($E$4:$E$119,"520",$V$4:$V$119)</f>
        <v>0</v>
      </c>
      <c r="W137" s="125"/>
      <c r="X137" s="125">
        <f>SUMIF($E$4:$E$127,"520",$X$4:$X$127)</f>
        <v>0</v>
      </c>
      <c r="Y137" s="125">
        <f>SUMIF($E$4:$E$127,"520",$Y$4:$Y$127)</f>
        <v>0</v>
      </c>
      <c r="Z137" s="125">
        <f>SUMIF($E$4:$E$127,"520",$Z$4:$Z$127)</f>
        <v>519028799</v>
      </c>
      <c r="AB137" s="128">
        <f t="shared" si="170"/>
        <v>0.78489074010667848</v>
      </c>
      <c r="AC137" s="30">
        <f t="shared" si="171"/>
        <v>1273822918</v>
      </c>
      <c r="AD137" s="126">
        <f>SUMIF($E$4:$E$127,"520",$AD$4:$AD$127)</f>
        <v>0</v>
      </c>
      <c r="AE137" s="126">
        <f>SUMIF($E$4:$E$127,"520",$AE$4:$AE$127)</f>
        <v>0</v>
      </c>
      <c r="AF137" s="126">
        <f>SUMIF($E$4:$E$127,"520",$AF$4:$AF$127)</f>
        <v>0</v>
      </c>
      <c r="AG137" s="126">
        <f>SUMIF($E$4:$E$127,"520",$AG$4:$AG$127)</f>
        <v>0</v>
      </c>
      <c r="AH137" s="126">
        <f>SUMIF($E$4:$E$127,"520",$AH$4:$AH$127)</f>
        <v>314186967</v>
      </c>
      <c r="AI137" s="126">
        <f>SUMIF($E$4:$E$127,"520",$AI$4:$AI$127)</f>
        <v>35855289</v>
      </c>
      <c r="AJ137" s="126">
        <f>SUMIF($E$4:$E$127,"520",$AJ$4:$AJ$127)</f>
        <v>0</v>
      </c>
      <c r="AK137" s="126">
        <f>SUMIF($E$4:$E$127,"520",$AK$4:$AK$127)</f>
        <v>0</v>
      </c>
      <c r="AL137" s="126">
        <f>SUMIF($E$4:$E$127,"520",$AL$4:$AL$127)</f>
        <v>0</v>
      </c>
      <c r="AM137" s="126">
        <f>SUMIF($E$4:$E$127,"520",$AM$4:$AM$127)</f>
        <v>0</v>
      </c>
      <c r="AN137" s="126">
        <f>SUMIF($E$4:$E$127,"520",$AN$4:$AN$127)</f>
        <v>0</v>
      </c>
      <c r="AO137" s="126">
        <f>SUMIF($E$4:$E$127,"520",$AO$4:$AO$127)</f>
        <v>196388655</v>
      </c>
      <c r="AP137" s="126">
        <f>SUMIF($E$4:$E$127,"520",$AP$4:$AP$127)</f>
        <v>286026149</v>
      </c>
      <c r="AQ137" s="126">
        <f>SUMIF($E$4:$E$127,"520",$AQ$4:$AQ$127)</f>
        <v>0</v>
      </c>
      <c r="AR137" s="126">
        <f>SUMIF($E$4:$E$127,"520",$AR$4:$AR$127)</f>
        <v>0</v>
      </c>
      <c r="AS137" s="126">
        <f>SUMIF($E$4:$E$127,"520",$AS$4:$AS$127)</f>
        <v>0</v>
      </c>
      <c r="AT137" s="126">
        <f>SUMIF($E$4:$E$127,"520",$AT$4:$AT$127)</f>
        <v>0</v>
      </c>
      <c r="AU137" s="126">
        <f>SUMIF($E$4:$E$127,"520",$AU$4:$AU$127)</f>
        <v>0</v>
      </c>
      <c r="AV137" s="126">
        <f>SUMIF($E$4:$E$127,"520",$AV$4:$AV$127)</f>
        <v>0</v>
      </c>
      <c r="AW137" s="126">
        <f>SUMIF($E$4:$E$127,"520",$AW$4:$AW$127)</f>
        <v>441365858</v>
      </c>
      <c r="AX137" s="111">
        <f t="shared" si="172"/>
        <v>0.21510925989332152</v>
      </c>
      <c r="AY137" s="30">
        <f t="shared" si="173"/>
        <v>349107323</v>
      </c>
      <c r="AZ137" s="129">
        <f>SUMIF($E$4:$E$127,"520",$AZ$4:$AZ$127)</f>
        <v>0</v>
      </c>
      <c r="BA137" s="129">
        <f>SUMIF($E$4:$E$127,"520",$BA$4:$BA$127)</f>
        <v>0</v>
      </c>
      <c r="BB137" s="129">
        <f>SUMIF($E$4:$E$127,"520",$BB$4:$BB$127)</f>
        <v>0</v>
      </c>
      <c r="BC137" s="129">
        <f>SUMIF($E$4:$E$127,"520",$BC$4:$BC$127)</f>
        <v>205813033</v>
      </c>
      <c r="BD137" s="129">
        <f>SUMIF($E$4:$E$127,"520",$BD$4:$BD$127)</f>
        <v>14144711</v>
      </c>
      <c r="BE137" s="129">
        <f>SUMIF($E$4:$E$127,"520",$BE$4:$BE$127)</f>
        <v>0</v>
      </c>
      <c r="BF137" s="129">
        <f>SUMIF($E$4:$E$127,"520",$BF$4:$BF$127)</f>
        <v>0</v>
      </c>
      <c r="BG137" s="129">
        <f>SUMIF($E$4:$E$127,"520",$BG$4:$BG$127)</f>
        <v>0</v>
      </c>
      <c r="BH137" s="129">
        <f>SUMIF($E$4:$E$127,"520",$BH$4:$BH$127)</f>
        <v>0</v>
      </c>
      <c r="BI137" s="129">
        <f>SUMIF($E$4:$E$127,"520",$BI$4:$BI$127)</f>
        <v>0</v>
      </c>
      <c r="BJ137" s="129">
        <f>SUMIF($E$4:$E$127,"520",$BJ$4:$BJ$127)</f>
        <v>3611345</v>
      </c>
      <c r="BK137" s="129">
        <f>SUMIF($E$4:$E$127,"520",$BK$4:$BK$127)</f>
        <v>47875293</v>
      </c>
      <c r="BL137" s="129">
        <f>SUMIF($E$4:$E$127,"520",$BL$4:$BL$127)</f>
        <v>0</v>
      </c>
      <c r="BM137" s="129">
        <f>SUMIF($E$4:$E$127,"520",$BM$4:$BM$127)</f>
        <v>0</v>
      </c>
      <c r="BN137" s="129">
        <f>SUMIF($E$4:$E$127,"111",$BN$4:$BN$127)</f>
        <v>0</v>
      </c>
      <c r="BO137" s="129"/>
      <c r="BP137" s="129">
        <f>SUMIF($E$4:$E$127,"520",$BP$4:$BP$127)</f>
        <v>0</v>
      </c>
      <c r="BQ137" s="129">
        <f>SUMIF($E$4:$E$127,"520",$BQ$4:$BQ$127)</f>
        <v>0</v>
      </c>
      <c r="BR137" s="130">
        <f>SUMIF($E$4:$E$127,"520",$BR$4:$BR$127)</f>
        <v>77662941</v>
      </c>
      <c r="BS137" s="131">
        <f t="shared" si="174"/>
        <v>0.70239513763549377</v>
      </c>
      <c r="BT137" s="30">
        <f t="shared" si="175"/>
        <v>1139938310</v>
      </c>
      <c r="BU137" s="126">
        <f>SUMIF($E$4:$E$127,"520",$BU$4:$BU$127)</f>
        <v>0</v>
      </c>
      <c r="BV137" s="126">
        <f>SUMIF($E$4:$E$127,"520",$BV$4:$BV$127)</f>
        <v>0</v>
      </c>
      <c r="BW137" s="126">
        <f>SUMIF($E$4:$E$127,"520",$BW$4:$BW$127)</f>
        <v>0</v>
      </c>
      <c r="BX137" s="126">
        <f>SUMIF($E$4:$E$127,"520",$BX$4:$BX$127)</f>
        <v>0</v>
      </c>
      <c r="BY137" s="126">
        <f>SUMIF($E$4:$E$127,"520",$BY$4:$BY$127)</f>
        <v>291597459</v>
      </c>
      <c r="BZ137" s="126">
        <f>SUMIF($E$4:$E$127,"520",$BZ$4:$BZ$127)</f>
        <v>26855289</v>
      </c>
      <c r="CA137" s="126">
        <f>SUMIF($E$4:$E$127,"520",$CA$4:$CA$127)</f>
        <v>0</v>
      </c>
      <c r="CB137" s="126">
        <f>SUMIF($E$4:$E$127,"520",$CB$4:$CB$127)</f>
        <v>0</v>
      </c>
      <c r="CC137" s="126">
        <f>SUMIF($E$4:$E$127,"520",$CC$4:$CC$127)</f>
        <v>0</v>
      </c>
      <c r="CD137" s="126">
        <f>SUMIF($E$4:$E$127,"520",$CD$4:$CD$127)</f>
        <v>0</v>
      </c>
      <c r="CE137" s="126">
        <f>SUMIF($E$4:$E$127,"520",$CE$4:$CE$127)</f>
        <v>0</v>
      </c>
      <c r="CF137" s="126">
        <f>SUMIF($E$4:$E$127,"520",$CF$4:$CF$127)</f>
        <v>185375614</v>
      </c>
      <c r="CG137" s="126">
        <f>SUMIF($E$4:$E$127,"520",$CG$4:$CG$127)</f>
        <v>236850282</v>
      </c>
      <c r="CH137" s="126">
        <f>SUMIF($E$4:$E$127,"520",$CH$4:$CH$127)</f>
        <v>0</v>
      </c>
      <c r="CI137" s="126">
        <f>SUMIF($E$4:$E$127,"520",$CI$4:$CI$127)</f>
        <v>0</v>
      </c>
      <c r="CJ137" s="126">
        <f>SUMIF($E$4:$E$127,"520",$CJ$4:$CJ$127)</f>
        <v>0</v>
      </c>
      <c r="CK137" s="126">
        <f>SUMIF($E$4:$E$127,"111",$CK$4:$CK$127)</f>
        <v>0</v>
      </c>
      <c r="CL137" s="126">
        <f>SUMIF($E$4:$E$127,"520",$CL$4:$CL$127)</f>
        <v>0</v>
      </c>
      <c r="CM137" s="126">
        <f>SUMIF($E$4:$E$127,"520",$CM$4:$CM$127)</f>
        <v>0</v>
      </c>
      <c r="CN137" s="132">
        <f>SUMIF($E$4:$E$127,"520",$CN$4:$CN$127)</f>
        <v>399259666</v>
      </c>
      <c r="CO137" s="27">
        <f t="shared" si="176"/>
        <v>0.29760486236450623</v>
      </c>
      <c r="CP137" s="30">
        <f t="shared" si="177"/>
        <v>482991931</v>
      </c>
      <c r="CQ137" s="129">
        <f>SUMIF($E$4:$E$127,"520",$CQ$4:$CQ$127)</f>
        <v>0</v>
      </c>
      <c r="CR137" s="129">
        <f>SUMIF($E$4:$E$127,"520",$CR$4:$CR$127)</f>
        <v>0</v>
      </c>
      <c r="CS137" s="129">
        <f>SUMIF($E$4:$E$127,"520",$CS$4:$CS$127)</f>
        <v>0</v>
      </c>
      <c r="CT137" s="129">
        <f>SUMIF($E$4:$E$127,"520",$CT$4:$CT$127)</f>
        <v>228402541</v>
      </c>
      <c r="CU137" s="129">
        <f>SUMIF($E$4:$E$127,"520",$CU$4:$CU$127)</f>
        <v>23144711</v>
      </c>
      <c r="CV137" s="129">
        <f>SUMIF($E$4:$E$127,"520",$CV$4:$CV$127)</f>
        <v>0</v>
      </c>
      <c r="CW137" s="133">
        <f>SUMIF($E$4:$E$127,"520",$CW$4:$CW$127)</f>
        <v>0</v>
      </c>
      <c r="CX137" s="133">
        <f>SUMIF($E$4:$E$127,"520",$CX$4:$CX$127)</f>
        <v>0</v>
      </c>
      <c r="CY137" s="133">
        <f>SUMIF($E$4:$E$127,"520",$CY$4:$CY$127)</f>
        <v>0</v>
      </c>
      <c r="CZ137" s="133">
        <f>SUMIF($E$4:$E$127,"520",$CZ$4:$CZ$127)</f>
        <v>0</v>
      </c>
      <c r="DA137" s="133">
        <f>SUMIF($E$4:$E$127,"520",$DA$4:$DA$127)</f>
        <v>14624386</v>
      </c>
      <c r="DB137" s="133">
        <f>SUMIF($E$4:$E$127,"520",$DB$4:$DB$127)</f>
        <v>97051160</v>
      </c>
      <c r="DC137" s="133">
        <f>SUMIF($E$4:$E$127,"520",$DC$4:$DC$127)</f>
        <v>0</v>
      </c>
      <c r="DD137" s="133">
        <f>SUMIF($E$4:$E$127,"520",$DD$4:$DD$127)</f>
        <v>0</v>
      </c>
      <c r="DE137" s="133">
        <f>SUMIF($E$4:$E$127,"520",$DE$4:$DE$127)</f>
        <v>0</v>
      </c>
      <c r="DF137" s="133">
        <f>SUMIF($E$4:$E$127,"520",$DF$4:$DF$127)</f>
        <v>0</v>
      </c>
      <c r="DG137" s="133">
        <f>SUMIF($E$4:$E$127,"520",$DG$4:$DG$127)</f>
        <v>0</v>
      </c>
      <c r="DH137" s="133">
        <f>SUMIF($E$4:$E$127,"520",$DH$4:$DH$127)</f>
        <v>0</v>
      </c>
      <c r="DI137" s="133">
        <f>SUMIF($E$4:$E$127,"520",$DI$4:$DI$127)</f>
        <v>119769133</v>
      </c>
      <c r="DK137" s="31">
        <f t="shared" si="178"/>
        <v>1622930241</v>
      </c>
      <c r="DL137" s="31">
        <f t="shared" si="179"/>
        <v>1622930241</v>
      </c>
      <c r="DM137" s="31">
        <f t="shared" si="180"/>
        <v>1622930241</v>
      </c>
    </row>
    <row r="138" spans="3:117" x14ac:dyDescent="0.25">
      <c r="C138" s="135"/>
      <c r="D138" s="124" t="s">
        <v>367</v>
      </c>
      <c r="E138" s="117" t="s">
        <v>339</v>
      </c>
      <c r="F138" s="125"/>
      <c r="G138" s="126">
        <f>SUMIF($E$4:$E$127,"520-2",$G$4:$G$127)</f>
        <v>3185000000</v>
      </c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5">
        <f>SUMIF($E$4:$E$127,"520-2",$T$4:$T$127)</f>
        <v>485000000</v>
      </c>
      <c r="U138" s="127"/>
      <c r="V138" s="127"/>
      <c r="W138" s="127"/>
      <c r="X138" s="125">
        <f>SUMIF($E$4:$E$127,"520-2",$X$4:$X$127)</f>
        <v>2700000000</v>
      </c>
      <c r="Y138" s="127"/>
      <c r="Z138" s="125">
        <f>SUMIF($E$4:$E$127,"520-2",$Z$4:$Z$127)</f>
        <v>0</v>
      </c>
      <c r="AB138" s="128">
        <f t="shared" si="170"/>
        <v>1</v>
      </c>
      <c r="AC138" s="30">
        <f t="shared" si="171"/>
        <v>3185000000</v>
      </c>
      <c r="AD138" s="126"/>
      <c r="AE138" s="126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>
        <f>SUMIF($E$4:$E$127,"520-2",$AQ$4:$AQ$127)</f>
        <v>485000000</v>
      </c>
      <c r="AR138" s="126"/>
      <c r="AS138" s="126"/>
      <c r="AT138" s="126">
        <f>SUMIF($E$4:$E$127,"520-2",$AT$4:$AT$127)</f>
        <v>0</v>
      </c>
      <c r="AU138" s="126">
        <f>SUMIF($E$4:$E$127,"520-2",$AU$4:$AU$127)</f>
        <v>2700000000</v>
      </c>
      <c r="AV138" s="126"/>
      <c r="AW138" s="126"/>
      <c r="AX138" s="111">
        <f t="shared" si="172"/>
        <v>0</v>
      </c>
      <c r="AY138" s="30">
        <f t="shared" si="173"/>
        <v>0</v>
      </c>
      <c r="AZ138" s="129"/>
      <c r="BA138" s="129"/>
      <c r="BB138" s="129"/>
      <c r="BC138" s="129"/>
      <c r="BD138" s="129"/>
      <c r="BE138" s="129"/>
      <c r="BF138" s="129"/>
      <c r="BG138" s="129"/>
      <c r="BH138" s="129"/>
      <c r="BI138" s="129"/>
      <c r="BJ138" s="129"/>
      <c r="BK138" s="129"/>
      <c r="BL138" s="129">
        <f>SUMIF($E$4:$E$127,"520-2",$BL$4:$BL$127)</f>
        <v>0</v>
      </c>
      <c r="BM138" s="129"/>
      <c r="BN138" s="129"/>
      <c r="BO138" s="129"/>
      <c r="BP138" s="129">
        <f>SUMIF($E$4:$E$127,"520-2",$BP$4:$BP$127)</f>
        <v>0</v>
      </c>
      <c r="BQ138" s="129"/>
      <c r="BR138" s="130"/>
      <c r="BS138" s="131">
        <f t="shared" si="174"/>
        <v>0.25496371679748825</v>
      </c>
      <c r="BT138" s="30">
        <f>SUM(BU138:CN138)</f>
        <v>812059438</v>
      </c>
      <c r="BU138" s="132"/>
      <c r="BV138" s="132"/>
      <c r="BW138" s="132"/>
      <c r="BX138" s="132"/>
      <c r="BY138" s="126"/>
      <c r="BZ138" s="126"/>
      <c r="CA138" s="126"/>
      <c r="CB138" s="126"/>
      <c r="CC138" s="126"/>
      <c r="CD138" s="126"/>
      <c r="CE138" s="126"/>
      <c r="CF138" s="126"/>
      <c r="CG138" s="126"/>
      <c r="CH138" s="126">
        <f>SUMIF($E$4:$E$127,"520-2",$CH$4:$CH$127)</f>
        <v>359172189</v>
      </c>
      <c r="CI138" s="126"/>
      <c r="CJ138" s="126"/>
      <c r="CK138" s="126">
        <f>SUMIF($E$4:$E$127,"111",$CK$4:$CK$127)</f>
        <v>0</v>
      </c>
      <c r="CL138" s="126">
        <f>SUMIF($E$4:$E$127,"520-2",$CL$4:$CL$127)</f>
        <v>452887249</v>
      </c>
      <c r="CM138" s="126"/>
      <c r="CN138" s="132"/>
      <c r="CO138" s="27">
        <f t="shared" si="176"/>
        <v>0.7450362832025117</v>
      </c>
      <c r="CP138" s="30">
        <f t="shared" si="177"/>
        <v>2372940562</v>
      </c>
      <c r="CQ138" s="130"/>
      <c r="CR138" s="130"/>
      <c r="CS138" s="130"/>
      <c r="CT138" s="129"/>
      <c r="CU138" s="129"/>
      <c r="CV138" s="129"/>
      <c r="CW138" s="133"/>
      <c r="CX138" s="133"/>
      <c r="CY138" s="133"/>
      <c r="CZ138" s="133"/>
      <c r="DA138" s="133"/>
      <c r="DB138" s="133"/>
      <c r="DC138" s="133">
        <f>SUMIF($E$4:$E$127,"520-2",$DC$4:$DC$127)</f>
        <v>125827811</v>
      </c>
      <c r="DD138" s="133"/>
      <c r="DE138" s="133"/>
      <c r="DF138" s="133">
        <f>SUMIF($E$4:$E$127,"520-2",$DF$4:$DF$127)</f>
        <v>0</v>
      </c>
      <c r="DG138" s="133">
        <f>SUMIF($E$4:$E$127,"520-2",$DG$4:$DG$127)</f>
        <v>2247112751</v>
      </c>
      <c r="DH138" s="133"/>
      <c r="DI138" s="133"/>
      <c r="DK138" s="31">
        <f t="shared" si="178"/>
        <v>3185000000</v>
      </c>
      <c r="DL138" s="31">
        <f t="shared" si="179"/>
        <v>3185000000</v>
      </c>
      <c r="DM138" s="31">
        <f t="shared" si="180"/>
        <v>3185000000</v>
      </c>
    </row>
    <row r="139" spans="3:117" x14ac:dyDescent="0.25">
      <c r="C139" s="135"/>
      <c r="D139" s="124" t="s">
        <v>368</v>
      </c>
      <c r="E139" s="1"/>
      <c r="F139" s="137"/>
      <c r="G139" s="138">
        <f t="shared" ref="G139:Z139" si="181">SUM(G132:G138)</f>
        <v>19529263552</v>
      </c>
      <c r="H139" s="138">
        <f t="shared" si="181"/>
        <v>0</v>
      </c>
      <c r="I139" s="138">
        <f t="shared" si="181"/>
        <v>8458835637</v>
      </c>
      <c r="J139" s="138">
        <f t="shared" si="181"/>
        <v>171003327</v>
      </c>
      <c r="K139" s="138">
        <f t="shared" si="181"/>
        <v>1899736650</v>
      </c>
      <c r="L139" s="138">
        <f t="shared" si="181"/>
        <v>138372986</v>
      </c>
      <c r="M139" s="138">
        <f t="shared" si="181"/>
        <v>54387</v>
      </c>
      <c r="N139" s="138">
        <f t="shared" si="181"/>
        <v>30665828</v>
      </c>
      <c r="O139" s="138">
        <f t="shared" si="181"/>
        <v>1940856</v>
      </c>
      <c r="P139" s="138">
        <f t="shared" si="181"/>
        <v>3438802</v>
      </c>
      <c r="Q139" s="138">
        <f t="shared" si="181"/>
        <v>345941457</v>
      </c>
      <c r="R139" s="138">
        <f t="shared" si="181"/>
        <v>1544000000</v>
      </c>
      <c r="S139" s="138">
        <f t="shared" si="181"/>
        <v>1142029623</v>
      </c>
      <c r="T139" s="138">
        <f t="shared" si="181"/>
        <v>486796640</v>
      </c>
      <c r="U139" s="138">
        <f t="shared" si="181"/>
        <v>1054833768</v>
      </c>
      <c r="V139" s="138">
        <f t="shared" si="181"/>
        <v>0</v>
      </c>
      <c r="W139" s="138">
        <f t="shared" si="181"/>
        <v>11169156</v>
      </c>
      <c r="X139" s="138">
        <f t="shared" si="181"/>
        <v>2700000000</v>
      </c>
      <c r="Y139" s="138">
        <f t="shared" si="181"/>
        <v>204741836</v>
      </c>
      <c r="Z139" s="138">
        <f t="shared" si="181"/>
        <v>1335702599</v>
      </c>
      <c r="AA139" s="139">
        <f>SUM(AA132:AA137)</f>
        <v>0</v>
      </c>
      <c r="AB139" s="128">
        <f t="shared" si="170"/>
        <v>0.69160037243784334</v>
      </c>
      <c r="AC139" s="138">
        <f t="shared" ref="AC139:AW139" si="182">SUM(AC132:AC138)</f>
        <v>13506445946</v>
      </c>
      <c r="AD139" s="138">
        <f t="shared" si="182"/>
        <v>0</v>
      </c>
      <c r="AE139" s="138">
        <f t="shared" si="182"/>
        <v>0</v>
      </c>
      <c r="AF139" s="138">
        <f t="shared" si="182"/>
        <v>4767090027</v>
      </c>
      <c r="AG139" s="138">
        <f t="shared" si="182"/>
        <v>52484687</v>
      </c>
      <c r="AH139" s="138">
        <f t="shared" si="182"/>
        <v>1492380652</v>
      </c>
      <c r="AI139" s="138">
        <f t="shared" si="182"/>
        <v>84259685</v>
      </c>
      <c r="AJ139" s="138">
        <f t="shared" si="182"/>
        <v>0</v>
      </c>
      <c r="AK139" s="138">
        <f t="shared" si="182"/>
        <v>0</v>
      </c>
      <c r="AL139" s="138">
        <f t="shared" si="182"/>
        <v>0</v>
      </c>
      <c r="AM139" s="138">
        <f t="shared" si="182"/>
        <v>0</v>
      </c>
      <c r="AN139" s="138">
        <f t="shared" si="182"/>
        <v>164856575</v>
      </c>
      <c r="AO139" s="138">
        <f t="shared" si="182"/>
        <v>1496388655</v>
      </c>
      <c r="AP139" s="138">
        <f t="shared" si="182"/>
        <v>829874374</v>
      </c>
      <c r="AQ139" s="138">
        <f t="shared" si="182"/>
        <v>486796640</v>
      </c>
      <c r="AR139" s="138">
        <f t="shared" si="182"/>
        <v>760832261</v>
      </c>
      <c r="AS139" s="138">
        <f t="shared" si="182"/>
        <v>0</v>
      </c>
      <c r="AT139" s="138">
        <f t="shared" si="182"/>
        <v>0</v>
      </c>
      <c r="AU139" s="138">
        <f t="shared" si="182"/>
        <v>2700000000</v>
      </c>
      <c r="AV139" s="138">
        <f t="shared" si="182"/>
        <v>23350298</v>
      </c>
      <c r="AW139" s="138">
        <f t="shared" si="182"/>
        <v>648132092</v>
      </c>
      <c r="AX139" s="111">
        <f t="shared" si="172"/>
        <v>0.30839962756215666</v>
      </c>
      <c r="AY139" s="140">
        <f t="shared" ref="AY139:BR139" si="183">SUM(AY132:AY138)</f>
        <v>6022817606</v>
      </c>
      <c r="AZ139" s="140">
        <f t="shared" si="183"/>
        <v>0</v>
      </c>
      <c r="BA139" s="140">
        <f t="shared" si="183"/>
        <v>3691745610</v>
      </c>
      <c r="BB139" s="140">
        <f t="shared" si="183"/>
        <v>118518640</v>
      </c>
      <c r="BC139" s="140">
        <f t="shared" si="183"/>
        <v>407355998</v>
      </c>
      <c r="BD139" s="140">
        <f t="shared" si="183"/>
        <v>54113301</v>
      </c>
      <c r="BE139" s="140">
        <f t="shared" si="183"/>
        <v>54387</v>
      </c>
      <c r="BF139" s="140">
        <f t="shared" si="183"/>
        <v>30665828</v>
      </c>
      <c r="BG139" s="140">
        <f t="shared" si="183"/>
        <v>1940856</v>
      </c>
      <c r="BH139" s="140">
        <f t="shared" si="183"/>
        <v>3438802</v>
      </c>
      <c r="BI139" s="140">
        <f t="shared" si="183"/>
        <v>181084882</v>
      </c>
      <c r="BJ139" s="140">
        <f t="shared" si="183"/>
        <v>47611345</v>
      </c>
      <c r="BK139" s="140">
        <f t="shared" si="183"/>
        <v>312155249</v>
      </c>
      <c r="BL139" s="140">
        <f t="shared" si="183"/>
        <v>0</v>
      </c>
      <c r="BM139" s="140">
        <f t="shared" si="183"/>
        <v>294001507</v>
      </c>
      <c r="BN139" s="140">
        <f t="shared" si="183"/>
        <v>0</v>
      </c>
      <c r="BO139" s="140">
        <f t="shared" si="183"/>
        <v>11169156</v>
      </c>
      <c r="BP139" s="140">
        <f t="shared" si="183"/>
        <v>0</v>
      </c>
      <c r="BQ139" s="140">
        <f t="shared" si="183"/>
        <v>181391538</v>
      </c>
      <c r="BR139" s="140">
        <f t="shared" si="183"/>
        <v>687570507</v>
      </c>
      <c r="BS139" s="131">
        <f t="shared" si="174"/>
        <v>0.41857443278565676</v>
      </c>
      <c r="BT139" s="30">
        <f t="shared" ref="BT139:CN139" si="184">SUM(BT132:BT138)</f>
        <v>8174450414</v>
      </c>
      <c r="BU139" s="30">
        <f t="shared" si="184"/>
        <v>0</v>
      </c>
      <c r="BV139" s="30">
        <f t="shared" si="184"/>
        <v>0</v>
      </c>
      <c r="BW139" s="30">
        <f t="shared" si="184"/>
        <v>2840089851</v>
      </c>
      <c r="BX139" s="30">
        <f t="shared" si="184"/>
        <v>45348340</v>
      </c>
      <c r="BY139" s="30">
        <f t="shared" si="184"/>
        <v>1243935712</v>
      </c>
      <c r="BZ139" s="30">
        <f t="shared" si="184"/>
        <v>40859685</v>
      </c>
      <c r="CA139" s="30">
        <f t="shared" si="184"/>
        <v>0</v>
      </c>
      <c r="CB139" s="30">
        <f t="shared" si="184"/>
        <v>0</v>
      </c>
      <c r="CC139" s="30">
        <f t="shared" si="184"/>
        <v>0</v>
      </c>
      <c r="CD139" s="30">
        <f t="shared" si="184"/>
        <v>0</v>
      </c>
      <c r="CE139" s="30">
        <f t="shared" si="184"/>
        <v>94856575</v>
      </c>
      <c r="CF139" s="30">
        <f t="shared" si="184"/>
        <v>1058288791</v>
      </c>
      <c r="CG139" s="30">
        <f t="shared" si="184"/>
        <v>736438302</v>
      </c>
      <c r="CH139" s="30">
        <f t="shared" si="184"/>
        <v>360968829</v>
      </c>
      <c r="CI139" s="30">
        <f t="shared" si="184"/>
        <v>697998018</v>
      </c>
      <c r="CJ139" s="30">
        <f t="shared" si="184"/>
        <v>0</v>
      </c>
      <c r="CK139" s="30">
        <f t="shared" si="184"/>
        <v>0</v>
      </c>
      <c r="CL139" s="30">
        <f t="shared" si="184"/>
        <v>452887249</v>
      </c>
      <c r="CM139" s="30">
        <f t="shared" si="184"/>
        <v>23350298</v>
      </c>
      <c r="CN139" s="30">
        <f t="shared" si="184"/>
        <v>579428764</v>
      </c>
      <c r="CO139" s="27">
        <f t="shared" si="176"/>
        <v>0.58142556721434324</v>
      </c>
      <c r="CP139" s="138">
        <f t="shared" ref="CP139:DI139" ca="1" si="185">SUM(CP132:CP138)</f>
        <v>11354813138</v>
      </c>
      <c r="CQ139" s="138">
        <f t="shared" ca="1" si="185"/>
        <v>0</v>
      </c>
      <c r="CR139" s="138">
        <f t="shared" si="185"/>
        <v>5618745786</v>
      </c>
      <c r="CS139" s="138">
        <f t="shared" si="185"/>
        <v>125654987</v>
      </c>
      <c r="CT139" s="138">
        <f t="shared" si="185"/>
        <v>655800938</v>
      </c>
      <c r="CU139" s="138">
        <f t="shared" si="185"/>
        <v>97513301</v>
      </c>
      <c r="CV139" s="138">
        <f t="shared" si="185"/>
        <v>54387</v>
      </c>
      <c r="CW139" s="138">
        <f t="shared" si="185"/>
        <v>30665828</v>
      </c>
      <c r="CX139" s="138">
        <f t="shared" si="185"/>
        <v>1940856</v>
      </c>
      <c r="CY139" s="138">
        <f t="shared" si="185"/>
        <v>3438802</v>
      </c>
      <c r="CZ139" s="138">
        <f t="shared" si="185"/>
        <v>251084882</v>
      </c>
      <c r="DA139" s="138">
        <f t="shared" si="185"/>
        <v>485711209</v>
      </c>
      <c r="DB139" s="138">
        <f t="shared" si="185"/>
        <v>405591321</v>
      </c>
      <c r="DC139" s="138">
        <f t="shared" si="185"/>
        <v>125827811</v>
      </c>
      <c r="DD139" s="138">
        <f t="shared" si="185"/>
        <v>356835750</v>
      </c>
      <c r="DE139" s="138">
        <f t="shared" si="185"/>
        <v>0</v>
      </c>
      <c r="DF139" s="138">
        <f t="shared" si="185"/>
        <v>11169156</v>
      </c>
      <c r="DG139" s="138">
        <f t="shared" si="185"/>
        <v>2247112751</v>
      </c>
      <c r="DH139" s="138">
        <f t="shared" si="185"/>
        <v>181391538</v>
      </c>
      <c r="DI139" s="138">
        <f t="shared" si="185"/>
        <v>756273835</v>
      </c>
      <c r="DK139" s="31">
        <f t="shared" si="178"/>
        <v>19529263552</v>
      </c>
      <c r="DL139" s="31">
        <f t="shared" si="179"/>
        <v>19529263552</v>
      </c>
      <c r="DM139" s="31">
        <f t="shared" ca="1" si="180"/>
        <v>19529263552</v>
      </c>
    </row>
    <row r="140" spans="3:117" x14ac:dyDescent="0.25">
      <c r="C140" s="135"/>
      <c r="D140" s="124" t="s">
        <v>259</v>
      </c>
      <c r="E140" s="141">
        <v>301</v>
      </c>
      <c r="F140" s="125"/>
      <c r="G140" s="126">
        <f>SUMIF($E$4:$E$127,"301",$G$4:$G$127)</f>
        <v>2528280551</v>
      </c>
      <c r="H140" s="127">
        <f>SUMIF($E$4:$E$127,"301",$H$4:$H$127)</f>
        <v>200000000</v>
      </c>
      <c r="I140" s="127">
        <f>SUMIF($E$4:$E$127,"301",$I$4:$I$127)</f>
        <v>268168096</v>
      </c>
      <c r="J140" s="126">
        <f>SUMIF($E$4:$E$127,"301",$J$4:$J$127)</f>
        <v>0</v>
      </c>
      <c r="K140" s="125">
        <f>SUMIF($E$4:$E$127,"301",$K$4:$K$127)</f>
        <v>701280247</v>
      </c>
      <c r="L140" s="125">
        <f>SUMIF($E$4:$E$127,"301",$L$4:$L$127)</f>
        <v>0</v>
      </c>
      <c r="M140" s="125">
        <f>SUMIF($E$4:$E$127,"301",$M$4:$M$127)</f>
        <v>0</v>
      </c>
      <c r="N140" s="125">
        <f>SUMIF($E$4:$E$127,"301",$N$4:$N$127)</f>
        <v>0</v>
      </c>
      <c r="O140" s="125">
        <f>SUMIF($E$4:$E$127,"301",$O$4:$O$127)</f>
        <v>0</v>
      </c>
      <c r="P140" s="125">
        <f>SUMIF($E$4:$E$127,"301",$P$4:$P$127)</f>
        <v>0</v>
      </c>
      <c r="Q140" s="125">
        <f>SUMIF($E$4:$E$127,"301",$Q$4:$Q$127)</f>
        <v>0</v>
      </c>
      <c r="R140" s="125">
        <f>SUMIF($E$4:$E$127,"301",$R$4:$R$127)</f>
        <v>0</v>
      </c>
      <c r="S140" s="125">
        <f>SUMIF($E$4:$E$127,"301",$S$4:$S$127)</f>
        <v>0</v>
      </c>
      <c r="T140" s="125">
        <f>SUMIF($E$4:$E$127,"301",$T$4:$T$127)</f>
        <v>0</v>
      </c>
      <c r="U140" s="125">
        <f>SUMIF($E$4:$E$127,"301",$U$4:$U$127)</f>
        <v>50000000</v>
      </c>
      <c r="V140" s="125">
        <f>SUMIF($E$4:$E$119,"301",$V$4:$V$119)</f>
        <v>1262551657</v>
      </c>
      <c r="W140" s="125"/>
      <c r="X140" s="125">
        <f>SUMIF($E$4:$E$119,"301",$X$4:$X$119)</f>
        <v>0</v>
      </c>
      <c r="Y140" s="125">
        <f>SUMIF($E$4:$E$127,"301",$Y$4:$Y$127)</f>
        <v>0</v>
      </c>
      <c r="Z140" s="125">
        <f>SUMIF($E$4:$E$127,"301",$Z$4:$Z$127)</f>
        <v>46280551</v>
      </c>
      <c r="AB140" s="128">
        <f t="shared" si="170"/>
        <v>0.83853090162856692</v>
      </c>
      <c r="AC140" s="30">
        <f>SUM(AE140:AW140)</f>
        <v>2120041370</v>
      </c>
      <c r="AD140" s="126">
        <f>SUMIF($E$4:$E$127,"301",$AD$4:$AD$127)</f>
        <v>0</v>
      </c>
      <c r="AE140" s="126">
        <f>SUMIF($E$4:$E$127,"301",$AE$4:$AE$127)</f>
        <v>200000000</v>
      </c>
      <c r="AF140" s="126">
        <f>SUMIF($E$4:$E$127,"301",$AF$4:$AF$127)</f>
        <v>268168096</v>
      </c>
      <c r="AG140" s="126">
        <f>SUMIF($E$4:$E$127,"301",$AG$4:$AG$127)</f>
        <v>0</v>
      </c>
      <c r="AH140" s="126">
        <f>SUMIF($E$4:$E$127,"301",$AH$4:$AH$127)</f>
        <v>701280247</v>
      </c>
      <c r="AI140" s="126">
        <f>SUMIF($E$4:$E$127,"301",$AI$4:$AI$127)</f>
        <v>0</v>
      </c>
      <c r="AJ140" s="126">
        <f>SUMIF($E$4:$E$127,"301",$AJ$4:$AJ$127)</f>
        <v>0</v>
      </c>
      <c r="AK140" s="126">
        <f>SUMIF($E$4:$E$127,"301",$AK$4:$AK$127)</f>
        <v>0</v>
      </c>
      <c r="AL140" s="126">
        <f>SUMIF($E$4:$E$127,"301",$AL$4:$AL$127)</f>
        <v>0</v>
      </c>
      <c r="AM140" s="126">
        <f>SUMIF($E$4:$E$127,"301",$AM$4:$AM$127)</f>
        <v>0</v>
      </c>
      <c r="AN140" s="126">
        <f>SUMIF($E$4:$E$127,"301",$AN$4:$AN$127)</f>
        <v>0</v>
      </c>
      <c r="AO140" s="126">
        <f>SUMIF($E$4:$E$127,"301",$AO$4:$AO$127)</f>
        <v>0</v>
      </c>
      <c r="AP140" s="126">
        <f>SUMIF($E$4:$E$127,"301",$AP$4:$AP$127)</f>
        <v>0</v>
      </c>
      <c r="AQ140" s="126">
        <f>SUMIF($E$4:$E$127,"301",$AQ$4:$AQ$127)</f>
        <v>0</v>
      </c>
      <c r="AR140" s="126">
        <f>SUMIF($E$4:$E$127,"301",$AR$4:$AR$127)</f>
        <v>30058973</v>
      </c>
      <c r="AS140" s="126">
        <f>SUMIF($E$4:$E$127,"301",$AS$4:$AS$127)</f>
        <v>901639192</v>
      </c>
      <c r="AT140" s="126">
        <f>SUMIF($E$4:$E$127,"301",$AT$4:$AT$127)</f>
        <v>0</v>
      </c>
      <c r="AU140" s="126">
        <f>SUMIF($E$4:$E$127,"301",$AU$4:$AU$127)</f>
        <v>0</v>
      </c>
      <c r="AV140" s="126">
        <f>SUMIF($E$4:$E$127,"301",$AV$4:$AV$127)</f>
        <v>0</v>
      </c>
      <c r="AW140" s="126">
        <f>SUMIF($E$4:$E$127,"301",$AW$4:$AW$127)</f>
        <v>18894862</v>
      </c>
      <c r="AX140" s="111">
        <f t="shared" si="172"/>
        <v>0.16146909837143308</v>
      </c>
      <c r="AY140" s="30">
        <f>SUM(AZ140:BR140)</f>
        <v>408239181</v>
      </c>
      <c r="AZ140" s="129">
        <f>SUMIF($E$4:$E$127,"301",$AZ$4:$AZ$127)</f>
        <v>0</v>
      </c>
      <c r="BA140" s="129">
        <f>SUMIF($E$4:$E$127,"301",$BA$4:$BA$127)</f>
        <v>0</v>
      </c>
      <c r="BB140" s="129">
        <f>SUMIF($E$4:$E$127,"301",$BB$4:$BB$127)</f>
        <v>0</v>
      </c>
      <c r="BC140" s="129">
        <f>SUMIF($E$4:$E$127,"301",$BC$4:$BC$127)</f>
        <v>0</v>
      </c>
      <c r="BD140" s="129">
        <f>SUMIF($E$4:$E$127,"301",$BD$4:$BD$127)</f>
        <v>0</v>
      </c>
      <c r="BE140" s="129">
        <f>SUMIF($E$4:$E$127,"301",$BE$4:$BE$127)</f>
        <v>0</v>
      </c>
      <c r="BF140" s="129">
        <f>SUMIF($E$4:$E$127,"301",$BF$4:$BF$127)</f>
        <v>0</v>
      </c>
      <c r="BG140" s="129">
        <f>SUMIF($E$4:$E$127,"301",$BG$4:$BG$127)</f>
        <v>0</v>
      </c>
      <c r="BH140" s="129">
        <f>SUMIF($E$4:$E$127,"301",$BH$4:$BH$127)</f>
        <v>0</v>
      </c>
      <c r="BI140" s="129">
        <f>SUMIF($E$4:$E$127,"301",$BI$4:$BI$127)</f>
        <v>0</v>
      </c>
      <c r="BJ140" s="129">
        <f>SUMIF($E$4:$E$127,"301",$BJ$4:$BJ$127)</f>
        <v>0</v>
      </c>
      <c r="BK140" s="129">
        <f>SUMIF($E$4:$E$127,"301",$BK$4:$BK$127)</f>
        <v>0</v>
      </c>
      <c r="BL140" s="129">
        <f>SUMIF($E$4:$E$127,"301",$BL$4:$BL$127)</f>
        <v>0</v>
      </c>
      <c r="BM140" s="129">
        <f>SUMIF($E$4:$E$127,"301",$BM$4:$BM$127)</f>
        <v>19941027</v>
      </c>
      <c r="BN140" s="129">
        <f>SUMIF($E$4:$E$127,"301",$BN$4:$BN$127)</f>
        <v>360912465</v>
      </c>
      <c r="BO140" s="129"/>
      <c r="BP140" s="129">
        <f>SUMIF($E$4:$E$127,"301",$BP$4:$BP$127)</f>
        <v>0</v>
      </c>
      <c r="BQ140" s="129"/>
      <c r="BR140" s="130">
        <f>SUMIF($E$4:$E$127,"301",$BR$4:$BR$127)</f>
        <v>27385689</v>
      </c>
      <c r="BS140" s="131">
        <f t="shared" si="174"/>
        <v>0.80624146999578761</v>
      </c>
      <c r="BT140" s="30">
        <f>SUM(BV140:CN140)</f>
        <v>2038404628</v>
      </c>
      <c r="BU140" s="126">
        <f>SUMIF($E$4:$E$127,"111",$BU$4:$BU$127)</f>
        <v>0</v>
      </c>
      <c r="BV140" s="126">
        <f>SUMIF($E$4:$E$127,"301",$BV$4:$BV$127)</f>
        <v>192408143</v>
      </c>
      <c r="BW140" s="126">
        <f>SUMIF($E$4:$E$127,"301",$BW$4:$BW$127)</f>
        <v>268168096</v>
      </c>
      <c r="BX140" s="126">
        <f>SUMIF($E$4:$E$127,"301",$BX$4:$BX$127)</f>
        <v>0</v>
      </c>
      <c r="BY140" s="126">
        <f>SUMIF($E$4:$E$127,"301",$BY$4:$BY$127)</f>
        <v>701280247</v>
      </c>
      <c r="BZ140" s="126">
        <f>SUMIF($E$4:$E$127,"301",$BZ$4:$BZ$127)</f>
        <v>0</v>
      </c>
      <c r="CA140" s="126">
        <f>SUMIF($E$4:$E$127,"301",$CA$4:$CA$127)</f>
        <v>0</v>
      </c>
      <c r="CB140" s="126">
        <f>SUMIF($E$4:$E$127,"301",$CB$4:$CB$127)</f>
        <v>0</v>
      </c>
      <c r="CC140" s="126">
        <f>SUMIF($E$4:$E$127,"301",$CC$4:$CC$127)</f>
        <v>0</v>
      </c>
      <c r="CD140" s="126">
        <f>SUMIF($E$4:$E$127,"301",$CD$4:$CD$127)</f>
        <v>0</v>
      </c>
      <c r="CE140" s="126">
        <f>SUMIF($E$4:$E$127,"301",$CE$4:$CE$127)</f>
        <v>0</v>
      </c>
      <c r="CF140" s="126">
        <f>SUMIF($E$4:$E$127,"301",$CF$4:$CF$127)</f>
        <v>0</v>
      </c>
      <c r="CG140" s="126">
        <f>SUMIF($E$4:$E$127,"301",$CG$4:$CG$127)</f>
        <v>0</v>
      </c>
      <c r="CH140" s="126">
        <f>SUMIF($E$4:$E$127,"301",$CH$4:$CH$127)</f>
        <v>0</v>
      </c>
      <c r="CI140" s="126">
        <f>SUMIF($E$4:$E$127,"301",$CI$4:$CI$127)</f>
        <v>30058973</v>
      </c>
      <c r="CJ140" s="126">
        <f>SUMIF($E$4:$E$127,"301",$CJ$4:$CJ$127)</f>
        <v>827963827</v>
      </c>
      <c r="CK140" s="126">
        <f>SUMIF($E$4:$E$127,"301",$CK$4:$CK$127)</f>
        <v>0</v>
      </c>
      <c r="CL140" s="126">
        <f>SUMIF($E$4:$E$127,"301",$CL$4:$CL$127)</f>
        <v>0</v>
      </c>
      <c r="CM140" s="126">
        <f>SUMIF($E$4:$E$127,"301",$CM$4:$CM$127)</f>
        <v>0</v>
      </c>
      <c r="CN140" s="132">
        <f>SUMIF($E$4:$E$127,"301",$CN$4:$CN$127)</f>
        <v>18525342</v>
      </c>
      <c r="CO140" s="27">
        <f t="shared" si="176"/>
        <v>0.19375853000421239</v>
      </c>
      <c r="CP140" s="30">
        <f>SUM(CQ140:DI140)</f>
        <v>489875923</v>
      </c>
      <c r="CQ140" s="129">
        <f>SUMIF($E$4:$E$127,"301",$CQ$4:$CQ$127)</f>
        <v>7591857</v>
      </c>
      <c r="CR140" s="129">
        <f>SUMIF($E$4:$E$127,"301",$CR$4:$CR$127)</f>
        <v>0</v>
      </c>
      <c r="CS140" s="129">
        <f>SUMIF($E$4:$E$127,"301",$CS$4:$CS$127)</f>
        <v>0</v>
      </c>
      <c r="CT140" s="129">
        <f>SUMIF($E$4:$E$127,"301",$CT$4:$CT$127)</f>
        <v>0</v>
      </c>
      <c r="CU140" s="129">
        <f>SUMIF($E$4:$E$127,"301",$CU$4:$CU$127)</f>
        <v>0</v>
      </c>
      <c r="CV140" s="129">
        <f>SUMIF($E$4:$E$127,"301",$CV$4:$CV$127)</f>
        <v>0</v>
      </c>
      <c r="CW140" s="133">
        <f>SUMIF($E$4:$E$127,"301",$CW$4:$CW$127)</f>
        <v>0</v>
      </c>
      <c r="CX140" s="133">
        <f>SUMIF($E$4:$E$127,"301",$CX$4:$CX$127)</f>
        <v>0</v>
      </c>
      <c r="CY140" s="133">
        <f>SUMIF($E$4:$E$127,"301",$CY$4:$CY$127)</f>
        <v>0</v>
      </c>
      <c r="CZ140" s="133">
        <f>SUMIF($E$4:$E$127,"301",$CZ$4:$CZ$127)</f>
        <v>0</v>
      </c>
      <c r="DA140" s="133">
        <f>SUMIF($E$4:$E$127,"301",$DA$4:$DA$127)</f>
        <v>0</v>
      </c>
      <c r="DB140" s="133">
        <f>SUMIF($E$4:$E$127,"301",$DB$4:$DB$127)</f>
        <v>0</v>
      </c>
      <c r="DC140" s="133">
        <f>SUMIF($E$4:$E$127,"301",$DC$4:$DC$127)</f>
        <v>0</v>
      </c>
      <c r="DD140" s="133">
        <f>SUMIF($E$4:$E$127,"301",$DD$4:$DD$127)</f>
        <v>19941027</v>
      </c>
      <c r="DE140" s="133">
        <f>SUMIF($E$4:$E$127,"301",$DE$4:$DE$127)</f>
        <v>434587830</v>
      </c>
      <c r="DF140" s="133">
        <f>SUMIF($E$4:$E$127,"301",$DF$4:$DF$127)</f>
        <v>0</v>
      </c>
      <c r="DG140" s="133">
        <f>SUMIF($E$4:$E$127,"301",$DG$4:$DG$127)</f>
        <v>0</v>
      </c>
      <c r="DH140" s="133">
        <f>SUMIF($E$4:$E$127,"301",$DH$4:$DH$127)</f>
        <v>0</v>
      </c>
      <c r="DI140" s="133">
        <f>SUMIF($E$4:$E$127,"301",$DI$4:$DI$127)</f>
        <v>27755209</v>
      </c>
      <c r="DK140" s="31">
        <f t="shared" si="178"/>
        <v>2528280551</v>
      </c>
      <c r="DL140" s="31">
        <f t="shared" si="179"/>
        <v>2528280551</v>
      </c>
      <c r="DM140" s="31">
        <f t="shared" si="180"/>
        <v>2528280551</v>
      </c>
    </row>
    <row r="141" spans="3:117" ht="15.75" thickBot="1" x14ac:dyDescent="0.3">
      <c r="C141" s="252" t="s">
        <v>369</v>
      </c>
      <c r="D141" s="253"/>
      <c r="E141" s="142"/>
      <c r="F141" s="143"/>
      <c r="G141" s="144">
        <f t="shared" ref="G141:AA141" si="186">SUM(G139:G140)</f>
        <v>22057544103</v>
      </c>
      <c r="H141" s="144">
        <f t="shared" si="186"/>
        <v>200000000</v>
      </c>
      <c r="I141" s="144">
        <f t="shared" si="186"/>
        <v>8727003733</v>
      </c>
      <c r="J141" s="144">
        <f t="shared" si="186"/>
        <v>171003327</v>
      </c>
      <c r="K141" s="144">
        <f t="shared" si="186"/>
        <v>2601016897</v>
      </c>
      <c r="L141" s="144">
        <f t="shared" si="186"/>
        <v>138372986</v>
      </c>
      <c r="M141" s="144">
        <f t="shared" si="186"/>
        <v>54387</v>
      </c>
      <c r="N141" s="144">
        <f t="shared" si="186"/>
        <v>30665828</v>
      </c>
      <c r="O141" s="144">
        <f t="shared" si="186"/>
        <v>1940856</v>
      </c>
      <c r="P141" s="144">
        <f t="shared" si="186"/>
        <v>3438802</v>
      </c>
      <c r="Q141" s="144">
        <f t="shared" si="186"/>
        <v>345941457</v>
      </c>
      <c r="R141" s="144">
        <f t="shared" si="186"/>
        <v>1544000000</v>
      </c>
      <c r="S141" s="144">
        <f t="shared" si="186"/>
        <v>1142029623</v>
      </c>
      <c r="T141" s="145">
        <f t="shared" si="186"/>
        <v>486796640</v>
      </c>
      <c r="U141" s="144">
        <f t="shared" si="186"/>
        <v>1104833768</v>
      </c>
      <c r="V141" s="144">
        <f t="shared" si="186"/>
        <v>1262551657</v>
      </c>
      <c r="W141" s="144">
        <f t="shared" si="186"/>
        <v>11169156</v>
      </c>
      <c r="X141" s="144">
        <f t="shared" si="186"/>
        <v>2700000000</v>
      </c>
      <c r="Y141" s="144">
        <f t="shared" si="186"/>
        <v>204741836</v>
      </c>
      <c r="Z141" s="144">
        <f t="shared" si="186"/>
        <v>1381983150</v>
      </c>
      <c r="AA141" s="144">
        <f t="shared" si="186"/>
        <v>0</v>
      </c>
      <c r="AB141" s="146">
        <f t="shared" si="170"/>
        <v>0.70844184842294722</v>
      </c>
      <c r="AC141" s="147">
        <f t="shared" ref="AC141:AW141" si="187">AC139+AC140</f>
        <v>15626487316</v>
      </c>
      <c r="AD141" s="147">
        <f t="shared" si="187"/>
        <v>0</v>
      </c>
      <c r="AE141" s="147">
        <f t="shared" si="187"/>
        <v>200000000</v>
      </c>
      <c r="AF141" s="147">
        <f t="shared" si="187"/>
        <v>5035258123</v>
      </c>
      <c r="AG141" s="147">
        <f t="shared" si="187"/>
        <v>52484687</v>
      </c>
      <c r="AH141" s="147">
        <f t="shared" si="187"/>
        <v>2193660899</v>
      </c>
      <c r="AI141" s="147">
        <f t="shared" si="187"/>
        <v>84259685</v>
      </c>
      <c r="AJ141" s="147">
        <f t="shared" si="187"/>
        <v>0</v>
      </c>
      <c r="AK141" s="147">
        <f t="shared" si="187"/>
        <v>0</v>
      </c>
      <c r="AL141" s="147">
        <f t="shared" si="187"/>
        <v>0</v>
      </c>
      <c r="AM141" s="147">
        <f t="shared" si="187"/>
        <v>0</v>
      </c>
      <c r="AN141" s="147">
        <f t="shared" si="187"/>
        <v>164856575</v>
      </c>
      <c r="AO141" s="147">
        <f t="shared" si="187"/>
        <v>1496388655</v>
      </c>
      <c r="AP141" s="147">
        <f t="shared" si="187"/>
        <v>829874374</v>
      </c>
      <c r="AQ141" s="147">
        <f t="shared" si="187"/>
        <v>486796640</v>
      </c>
      <c r="AR141" s="147">
        <f t="shared" si="187"/>
        <v>790891234</v>
      </c>
      <c r="AS141" s="147">
        <f t="shared" si="187"/>
        <v>901639192</v>
      </c>
      <c r="AT141" s="147">
        <f t="shared" si="187"/>
        <v>0</v>
      </c>
      <c r="AU141" s="147">
        <f t="shared" si="187"/>
        <v>2700000000</v>
      </c>
      <c r="AV141" s="147">
        <f t="shared" si="187"/>
        <v>23350298</v>
      </c>
      <c r="AW141" s="147">
        <f t="shared" si="187"/>
        <v>667026954</v>
      </c>
      <c r="AX141" s="111">
        <f t="shared" si="172"/>
        <v>0.29155815157705278</v>
      </c>
      <c r="AY141" s="147">
        <f>AY139+AY140</f>
        <v>6431056787</v>
      </c>
      <c r="AZ141" s="147">
        <f>AZ139+AZ140</f>
        <v>0</v>
      </c>
      <c r="BA141" s="148">
        <f t="shared" ref="BA141:BR141" si="188">+BA139+BA140</f>
        <v>3691745610</v>
      </c>
      <c r="BB141" s="148">
        <f t="shared" si="188"/>
        <v>118518640</v>
      </c>
      <c r="BC141" s="148">
        <f t="shared" si="188"/>
        <v>407355998</v>
      </c>
      <c r="BD141" s="148">
        <f t="shared" si="188"/>
        <v>54113301</v>
      </c>
      <c r="BE141" s="148">
        <f t="shared" si="188"/>
        <v>54387</v>
      </c>
      <c r="BF141" s="148">
        <f t="shared" si="188"/>
        <v>30665828</v>
      </c>
      <c r="BG141" s="148">
        <f t="shared" si="188"/>
        <v>1940856</v>
      </c>
      <c r="BH141" s="148">
        <f t="shared" si="188"/>
        <v>3438802</v>
      </c>
      <c r="BI141" s="148">
        <f t="shared" si="188"/>
        <v>181084882</v>
      </c>
      <c r="BJ141" s="148">
        <f t="shared" si="188"/>
        <v>47611345</v>
      </c>
      <c r="BK141" s="148">
        <f t="shared" si="188"/>
        <v>312155249</v>
      </c>
      <c r="BL141" s="148">
        <f t="shared" si="188"/>
        <v>0</v>
      </c>
      <c r="BM141" s="148">
        <f t="shared" si="188"/>
        <v>313942534</v>
      </c>
      <c r="BN141" s="148">
        <f t="shared" si="188"/>
        <v>360912465</v>
      </c>
      <c r="BO141" s="148">
        <f t="shared" si="188"/>
        <v>11169156</v>
      </c>
      <c r="BP141" s="148">
        <f t="shared" si="188"/>
        <v>0</v>
      </c>
      <c r="BQ141" s="148">
        <f t="shared" si="188"/>
        <v>181391538</v>
      </c>
      <c r="BR141" s="148">
        <f t="shared" si="188"/>
        <v>714956196</v>
      </c>
      <c r="BS141" s="149">
        <f t="shared" si="174"/>
        <v>0.46300961676921099</v>
      </c>
      <c r="BT141" s="150">
        <f>+BT139+BT140</f>
        <v>10212855042</v>
      </c>
      <c r="BU141" s="148">
        <f>+BU139+BU140</f>
        <v>0</v>
      </c>
      <c r="BV141" s="148">
        <f>+BV139+BV140</f>
        <v>192408143</v>
      </c>
      <c r="BW141" s="148">
        <f>+BW139+BW140</f>
        <v>3108257947</v>
      </c>
      <c r="BX141" s="148">
        <f>+BX139+BX140</f>
        <v>45348340</v>
      </c>
      <c r="BY141" s="144">
        <f t="shared" ref="BY141:CN141" si="189">SUM(BY139:BY140)</f>
        <v>1945215959</v>
      </c>
      <c r="BZ141" s="144">
        <f t="shared" si="189"/>
        <v>40859685</v>
      </c>
      <c r="CA141" s="144">
        <f t="shared" si="189"/>
        <v>0</v>
      </c>
      <c r="CB141" s="144">
        <f t="shared" si="189"/>
        <v>0</v>
      </c>
      <c r="CC141" s="144">
        <f t="shared" si="189"/>
        <v>0</v>
      </c>
      <c r="CD141" s="144">
        <f t="shared" si="189"/>
        <v>0</v>
      </c>
      <c r="CE141" s="144">
        <f t="shared" si="189"/>
        <v>94856575</v>
      </c>
      <c r="CF141" s="144">
        <f t="shared" si="189"/>
        <v>1058288791</v>
      </c>
      <c r="CG141" s="144">
        <f t="shared" si="189"/>
        <v>736438302</v>
      </c>
      <c r="CH141" s="144">
        <f t="shared" si="189"/>
        <v>360968829</v>
      </c>
      <c r="CI141" s="144">
        <f t="shared" si="189"/>
        <v>728056991</v>
      </c>
      <c r="CJ141" s="144">
        <f t="shared" si="189"/>
        <v>827963827</v>
      </c>
      <c r="CK141" s="144">
        <f t="shared" si="189"/>
        <v>0</v>
      </c>
      <c r="CL141" s="144">
        <f t="shared" si="189"/>
        <v>452887249</v>
      </c>
      <c r="CM141" s="144">
        <f t="shared" si="189"/>
        <v>23350298</v>
      </c>
      <c r="CN141" s="151">
        <f t="shared" si="189"/>
        <v>597954106</v>
      </c>
      <c r="CO141" s="152">
        <f t="shared" si="176"/>
        <v>0.53699038323078896</v>
      </c>
      <c r="CP141" s="144">
        <f t="shared" ref="CP141:DI141" ca="1" si="190">SUM(CP139:CP140)</f>
        <v>11844689061</v>
      </c>
      <c r="CQ141" s="151">
        <f t="shared" ca="1" si="190"/>
        <v>7591857</v>
      </c>
      <c r="CR141" s="151">
        <f t="shared" si="190"/>
        <v>5618745786</v>
      </c>
      <c r="CS141" s="151">
        <f t="shared" si="190"/>
        <v>125654987</v>
      </c>
      <c r="CT141" s="144">
        <f t="shared" si="190"/>
        <v>655800938</v>
      </c>
      <c r="CU141" s="144">
        <f t="shared" si="190"/>
        <v>97513301</v>
      </c>
      <c r="CV141" s="144">
        <f t="shared" si="190"/>
        <v>54387</v>
      </c>
      <c r="CW141" s="153">
        <f t="shared" si="190"/>
        <v>30665828</v>
      </c>
      <c r="CX141" s="153">
        <f t="shared" si="190"/>
        <v>1940856</v>
      </c>
      <c r="CY141" s="153">
        <f t="shared" si="190"/>
        <v>3438802</v>
      </c>
      <c r="CZ141" s="153">
        <f t="shared" si="190"/>
        <v>251084882</v>
      </c>
      <c r="DA141" s="153">
        <f t="shared" si="190"/>
        <v>485711209</v>
      </c>
      <c r="DB141" s="153">
        <f t="shared" si="190"/>
        <v>405591321</v>
      </c>
      <c r="DC141" s="153">
        <f t="shared" si="190"/>
        <v>125827811</v>
      </c>
      <c r="DD141" s="153">
        <f t="shared" si="190"/>
        <v>376776777</v>
      </c>
      <c r="DE141" s="153">
        <f t="shared" si="190"/>
        <v>434587830</v>
      </c>
      <c r="DF141" s="153">
        <f t="shared" si="190"/>
        <v>11169156</v>
      </c>
      <c r="DG141" s="153">
        <f t="shared" si="190"/>
        <v>2247112751</v>
      </c>
      <c r="DH141" s="153">
        <f t="shared" si="190"/>
        <v>181391538</v>
      </c>
      <c r="DI141" s="153">
        <f t="shared" si="190"/>
        <v>784029044</v>
      </c>
      <c r="DK141" s="31">
        <f t="shared" si="178"/>
        <v>22057544103</v>
      </c>
      <c r="DL141" s="31">
        <f t="shared" si="179"/>
        <v>22057544103</v>
      </c>
      <c r="DM141" s="31">
        <f t="shared" ca="1" si="180"/>
        <v>22057544103</v>
      </c>
    </row>
    <row r="142" spans="3:117" ht="15.75" thickTop="1" x14ac:dyDescent="0.25">
      <c r="G142" s="56">
        <f>+G130-G141</f>
        <v>0</v>
      </c>
      <c r="H142" s="56">
        <f t="shared" ref="H142:V142" si="191">+H130-H141</f>
        <v>0</v>
      </c>
      <c r="I142" s="56">
        <f t="shared" si="191"/>
        <v>0</v>
      </c>
      <c r="J142" s="56">
        <f t="shared" si="191"/>
        <v>0</v>
      </c>
      <c r="K142" s="56">
        <f t="shared" si="191"/>
        <v>0</v>
      </c>
      <c r="L142" s="56">
        <f t="shared" si="191"/>
        <v>0</v>
      </c>
      <c r="M142" s="56">
        <f t="shared" si="191"/>
        <v>0</v>
      </c>
      <c r="N142" s="56">
        <f t="shared" si="191"/>
        <v>0</v>
      </c>
      <c r="O142" s="56">
        <f t="shared" si="191"/>
        <v>0</v>
      </c>
      <c r="P142" s="56">
        <f t="shared" si="191"/>
        <v>0</v>
      </c>
      <c r="Q142" s="56">
        <f t="shared" si="191"/>
        <v>0</v>
      </c>
      <c r="R142" s="56">
        <f t="shared" si="191"/>
        <v>0</v>
      </c>
      <c r="S142" s="56">
        <f t="shared" si="191"/>
        <v>0</v>
      </c>
      <c r="T142" s="56">
        <f t="shared" si="191"/>
        <v>0</v>
      </c>
      <c r="U142" s="56">
        <f t="shared" si="191"/>
        <v>0</v>
      </c>
      <c r="V142" s="56">
        <f t="shared" si="191"/>
        <v>0</v>
      </c>
      <c r="W142" s="56"/>
      <c r="X142" s="56">
        <f>+X130-X141</f>
        <v>0</v>
      </c>
      <c r="Y142" s="56">
        <f>+Y130-Y141</f>
        <v>0</v>
      </c>
      <c r="Z142" s="56">
        <f>+Z130-Z141</f>
        <v>0</v>
      </c>
      <c r="AC142" s="56">
        <f t="shared" ref="AC142:AS142" si="192">+AC130-AC141</f>
        <v>0</v>
      </c>
      <c r="AD142" s="56">
        <f t="shared" si="192"/>
        <v>0</v>
      </c>
      <c r="AE142" s="56">
        <f t="shared" si="192"/>
        <v>0</v>
      </c>
      <c r="AF142" s="56">
        <f t="shared" si="192"/>
        <v>0</v>
      </c>
      <c r="AG142" s="56">
        <f t="shared" si="192"/>
        <v>0</v>
      </c>
      <c r="AH142" s="56">
        <f t="shared" si="192"/>
        <v>0</v>
      </c>
      <c r="AI142" s="56">
        <f t="shared" si="192"/>
        <v>0</v>
      </c>
      <c r="AJ142" s="56">
        <f t="shared" si="192"/>
        <v>0</v>
      </c>
      <c r="AK142" s="56">
        <f t="shared" si="192"/>
        <v>0</v>
      </c>
      <c r="AL142" s="56">
        <f t="shared" si="192"/>
        <v>0</v>
      </c>
      <c r="AM142" s="56">
        <f t="shared" si="192"/>
        <v>0</v>
      </c>
      <c r="AN142" s="56">
        <f t="shared" si="192"/>
        <v>0</v>
      </c>
      <c r="AO142" s="56">
        <f t="shared" si="192"/>
        <v>0</v>
      </c>
      <c r="AP142" s="56">
        <f t="shared" si="192"/>
        <v>0</v>
      </c>
      <c r="AQ142" s="56">
        <f t="shared" si="192"/>
        <v>0</v>
      </c>
      <c r="AR142" s="56">
        <f t="shared" si="192"/>
        <v>0</v>
      </c>
      <c r="AS142" s="56">
        <f t="shared" si="192"/>
        <v>0</v>
      </c>
      <c r="AT142" s="56"/>
      <c r="AU142" s="56">
        <f>+AU130-AU141</f>
        <v>0</v>
      </c>
      <c r="AV142" s="56">
        <f>+AV130-AV141</f>
        <v>0</v>
      </c>
      <c r="AW142" s="56">
        <f>+AW130-AW141</f>
        <v>0</v>
      </c>
      <c r="AY142" s="56">
        <f>+AY130-AY141</f>
        <v>0</v>
      </c>
      <c r="AZ142" s="56">
        <f t="shared" ref="AZ142:BN142" si="193">+AZ130-AZ141</f>
        <v>0</v>
      </c>
      <c r="BA142" s="56">
        <f t="shared" si="193"/>
        <v>0</v>
      </c>
      <c r="BB142" s="56">
        <f t="shared" si="193"/>
        <v>0</v>
      </c>
      <c r="BC142" s="56">
        <f t="shared" si="193"/>
        <v>0</v>
      </c>
      <c r="BD142" s="56">
        <f t="shared" si="193"/>
        <v>0</v>
      </c>
      <c r="BE142" s="56">
        <f t="shared" si="193"/>
        <v>0</v>
      </c>
      <c r="BF142" s="56">
        <f t="shared" si="193"/>
        <v>0</v>
      </c>
      <c r="BG142" s="56">
        <f t="shared" si="193"/>
        <v>0</v>
      </c>
      <c r="BH142" s="56">
        <f t="shared" si="193"/>
        <v>0</v>
      </c>
      <c r="BI142" s="56">
        <f t="shared" si="193"/>
        <v>0</v>
      </c>
      <c r="BJ142" s="56">
        <f t="shared" si="193"/>
        <v>0</v>
      </c>
      <c r="BK142" s="56">
        <f t="shared" si="193"/>
        <v>0</v>
      </c>
      <c r="BL142" s="56">
        <f t="shared" si="193"/>
        <v>0</v>
      </c>
      <c r="BM142" s="56">
        <f t="shared" si="193"/>
        <v>0</v>
      </c>
      <c r="BN142" s="56">
        <f t="shared" si="193"/>
        <v>0</v>
      </c>
      <c r="BO142" s="56"/>
      <c r="BP142" s="56">
        <f>+BP130-BP141</f>
        <v>0</v>
      </c>
      <c r="BQ142" s="56">
        <f>+BQ130-BQ141</f>
        <v>0</v>
      </c>
      <c r="BR142" s="56">
        <f>+BR130-BR141</f>
        <v>0</v>
      </c>
      <c r="BT142" s="56">
        <f>+BT130-BT141</f>
        <v>0</v>
      </c>
      <c r="BU142" s="56"/>
      <c r="BV142" s="56">
        <f t="shared" ref="BV142:CN142" si="194">+BV130-BV141</f>
        <v>0</v>
      </c>
      <c r="BW142" s="56">
        <f t="shared" si="194"/>
        <v>0</v>
      </c>
      <c r="BX142" s="56">
        <f t="shared" si="194"/>
        <v>0</v>
      </c>
      <c r="BY142" s="56">
        <f t="shared" si="194"/>
        <v>0</v>
      </c>
      <c r="BZ142" s="56">
        <f t="shared" si="194"/>
        <v>0</v>
      </c>
      <c r="CA142" s="56">
        <f t="shared" si="194"/>
        <v>0</v>
      </c>
      <c r="CB142" s="56">
        <f t="shared" si="194"/>
        <v>0</v>
      </c>
      <c r="CC142" s="56">
        <f t="shared" si="194"/>
        <v>0</v>
      </c>
      <c r="CD142" s="56">
        <f t="shared" si="194"/>
        <v>0</v>
      </c>
      <c r="CE142" s="56">
        <f t="shared" si="194"/>
        <v>0</v>
      </c>
      <c r="CF142" s="56">
        <f t="shared" si="194"/>
        <v>0</v>
      </c>
      <c r="CG142" s="56">
        <f t="shared" si="194"/>
        <v>0</v>
      </c>
      <c r="CH142" s="56">
        <f t="shared" si="194"/>
        <v>0</v>
      </c>
      <c r="CI142" s="56">
        <f t="shared" si="194"/>
        <v>0</v>
      </c>
      <c r="CJ142" s="56">
        <f t="shared" si="194"/>
        <v>0</v>
      </c>
      <c r="CK142" s="56">
        <f t="shared" si="194"/>
        <v>0</v>
      </c>
      <c r="CL142" s="56">
        <f t="shared" si="194"/>
        <v>0</v>
      </c>
      <c r="CM142" s="56">
        <f t="shared" si="194"/>
        <v>0</v>
      </c>
      <c r="CN142" s="56">
        <f t="shared" si="194"/>
        <v>0</v>
      </c>
      <c r="CO142" s="56"/>
      <c r="CP142" s="56">
        <f ca="1">+CP130-CP141</f>
        <v>0</v>
      </c>
      <c r="CQ142" s="56">
        <f t="shared" ref="CQ142:DI142" ca="1" si="195">+CQ130-CQ141</f>
        <v>0</v>
      </c>
      <c r="CR142" s="56">
        <f t="shared" si="195"/>
        <v>0</v>
      </c>
      <c r="CS142" s="56">
        <f t="shared" si="195"/>
        <v>0</v>
      </c>
      <c r="CT142" s="56">
        <f t="shared" si="195"/>
        <v>0</v>
      </c>
      <c r="CU142" s="56">
        <f t="shared" si="195"/>
        <v>0</v>
      </c>
      <c r="CV142" s="56">
        <f t="shared" si="195"/>
        <v>0</v>
      </c>
      <c r="CW142" s="56">
        <f t="shared" si="195"/>
        <v>0</v>
      </c>
      <c r="CX142" s="56">
        <f t="shared" si="195"/>
        <v>0</v>
      </c>
      <c r="CY142" s="56">
        <f t="shared" si="195"/>
        <v>0</v>
      </c>
      <c r="CZ142" s="56">
        <f t="shared" si="195"/>
        <v>0</v>
      </c>
      <c r="DA142" s="56">
        <f t="shared" si="195"/>
        <v>0</v>
      </c>
      <c r="DB142" s="56">
        <f t="shared" si="195"/>
        <v>0</v>
      </c>
      <c r="DC142" s="56">
        <f t="shared" si="195"/>
        <v>0</v>
      </c>
      <c r="DD142" s="56">
        <f t="shared" si="195"/>
        <v>0</v>
      </c>
      <c r="DE142" s="56">
        <f t="shared" si="195"/>
        <v>0</v>
      </c>
      <c r="DF142" s="56">
        <f t="shared" si="195"/>
        <v>0</v>
      </c>
      <c r="DG142" s="56">
        <f t="shared" si="195"/>
        <v>0</v>
      </c>
      <c r="DH142" s="56">
        <f t="shared" si="195"/>
        <v>0</v>
      </c>
      <c r="DI142" s="56">
        <f t="shared" si="195"/>
        <v>0</v>
      </c>
    </row>
    <row r="143" spans="3:117" x14ac:dyDescent="0.25">
      <c r="C143" s="48"/>
      <c r="D143" s="154"/>
    </row>
    <row r="144" spans="3:117" ht="15.75" x14ac:dyDescent="0.25">
      <c r="D144" s="155"/>
      <c r="F144" s="56"/>
      <c r="U144" s="56"/>
      <c r="AC144" s="56"/>
    </row>
    <row r="145" spans="4:72" x14ac:dyDescent="0.25">
      <c r="D145" s="156"/>
      <c r="F145" s="56"/>
      <c r="G145" s="56"/>
      <c r="AC145" s="56"/>
      <c r="BT145" s="56"/>
    </row>
    <row r="146" spans="4:72" x14ac:dyDescent="0.25">
      <c r="F146" s="56"/>
      <c r="AC146" s="56">
        <f>+AC141+AY141</f>
        <v>22057544103</v>
      </c>
      <c r="BT146" s="56">
        <f ca="1">+BT141+CP141</f>
        <v>22057544103</v>
      </c>
    </row>
    <row r="147" spans="4:72" x14ac:dyDescent="0.25">
      <c r="F147" s="56"/>
      <c r="G147" s="56"/>
      <c r="AC147" s="56"/>
      <c r="AD147" s="56"/>
      <c r="BT147" s="56"/>
    </row>
    <row r="148" spans="4:72" x14ac:dyDescent="0.25">
      <c r="F148" s="157"/>
      <c r="AR148" s="56"/>
    </row>
    <row r="149" spans="4:72" x14ac:dyDescent="0.25">
      <c r="G149" s="56"/>
      <c r="AC149" s="56"/>
    </row>
    <row r="151" spans="4:72" x14ac:dyDescent="0.25">
      <c r="X151" s="56"/>
      <c r="AC151" s="56"/>
    </row>
    <row r="152" spans="4:72" x14ac:dyDescent="0.25">
      <c r="F152" s="56"/>
    </row>
    <row r="153" spans="4:72" x14ac:dyDescent="0.25">
      <c r="F153" s="56"/>
    </row>
    <row r="154" spans="4:72" x14ac:dyDescent="0.25">
      <c r="F154" s="56"/>
    </row>
  </sheetData>
  <mergeCells count="60">
    <mergeCell ref="A122:A127"/>
    <mergeCell ref="B122:B124"/>
    <mergeCell ref="B128:D128"/>
    <mergeCell ref="C130:E130"/>
    <mergeCell ref="C141:D141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08:F108"/>
    <mergeCell ref="A59:A70"/>
    <mergeCell ref="B59:B61"/>
    <mergeCell ref="B63:B70"/>
    <mergeCell ref="B20:E20"/>
    <mergeCell ref="B21:B23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B58:E58"/>
    <mergeCell ref="CP2:CY2"/>
    <mergeCell ref="CZ2:DI2"/>
    <mergeCell ref="B4:B6"/>
    <mergeCell ref="B8:B12"/>
    <mergeCell ref="B14:B16"/>
    <mergeCell ref="BV2:CE2"/>
    <mergeCell ref="CG2:CN2"/>
    <mergeCell ref="B18:B19"/>
    <mergeCell ref="G2:Z2"/>
    <mergeCell ref="AC2:AW2"/>
    <mergeCell ref="AZ2:BH2"/>
    <mergeCell ref="BI2:BR2"/>
    <mergeCell ref="F2:F3"/>
    <mergeCell ref="A2:A3"/>
    <mergeCell ref="B2:B3"/>
    <mergeCell ref="C2:C3"/>
    <mergeCell ref="D2:D3"/>
    <mergeCell ref="E2:E3"/>
    <mergeCell ref="CP1:DI1"/>
    <mergeCell ref="C1:F1"/>
    <mergeCell ref="G1:Z1"/>
    <mergeCell ref="AC1:AW1"/>
    <mergeCell ref="AZ1:BS1"/>
    <mergeCell ref="BT1:CN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093 DEL 16 DE MAYO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54"/>
  <sheetViews>
    <sheetView showGridLines="0" topLeftCell="C1" zoomScaleNormal="100" zoomScalePageLayoutView="90" workbookViewId="0">
      <selection activeCell="F13" sqref="F1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39.85546875" customWidth="1"/>
    <col min="5" max="5" width="6.28515625" customWidth="1"/>
    <col min="6" max="6" width="14.28515625" customWidth="1"/>
    <col min="7" max="7" width="15" customWidth="1"/>
    <col min="8" max="8" width="11.42578125" hidden="1" customWidth="1"/>
    <col min="9" max="9" width="12.710937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2.7109375" hidden="1" customWidth="1"/>
    <col min="25" max="25" width="12" hidden="1" customWidth="1"/>
    <col min="26" max="26" width="12.28515625" hidden="1" customWidth="1"/>
    <col min="27" max="27" width="0.85546875" customWidth="1"/>
    <col min="28" max="28" width="8.28515625" customWidth="1"/>
    <col min="29" max="29" width="14.42578125" customWidth="1"/>
    <col min="30" max="30" width="14.42578125" hidden="1" customWidth="1"/>
    <col min="31" max="32" width="18.140625" hidden="1" customWidth="1"/>
    <col min="33" max="33" width="17.28515625" hidden="1" customWidth="1"/>
    <col min="34" max="34" width="16.140625" hidden="1" customWidth="1"/>
    <col min="35" max="36" width="15" hidden="1" customWidth="1"/>
    <col min="37" max="37" width="11.7109375" hidden="1" customWidth="1"/>
    <col min="38" max="38" width="13.28515625" hidden="1" customWidth="1"/>
    <col min="39" max="39" width="12.5703125" hidden="1" customWidth="1"/>
    <col min="40" max="40" width="14.42578125" hidden="1" customWidth="1"/>
    <col min="41" max="41" width="14.140625" hidden="1" customWidth="1"/>
    <col min="42" max="42" width="13.28515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8.28515625" bestFit="1" customWidth="1"/>
    <col min="51" max="51" width="14.85546875" customWidth="1"/>
    <col min="52" max="57" width="18" hidden="1" customWidth="1"/>
    <col min="58" max="58" width="11" hidden="1" customWidth="1"/>
    <col min="59" max="60" width="9.28515625" hidden="1" customWidth="1"/>
    <col min="61" max="61" width="12.5703125" hidden="1" customWidth="1"/>
    <col min="62" max="62" width="13.5703125" hidden="1" customWidth="1"/>
    <col min="63" max="63" width="15.140625" hidden="1" customWidth="1"/>
    <col min="64" max="64" width="13.85546875" hidden="1" customWidth="1"/>
    <col min="65" max="65" width="15" hidden="1" customWidth="1"/>
    <col min="66" max="67" width="13.42578125" hidden="1" customWidth="1"/>
    <col min="68" max="68" width="13.5703125" hidden="1" customWidth="1"/>
    <col min="69" max="69" width="13.7109375" hidden="1" customWidth="1"/>
    <col min="70" max="70" width="14" hidden="1" customWidth="1"/>
    <col min="71" max="71" width="10.28515625" customWidth="1"/>
    <col min="72" max="72" width="14" customWidth="1"/>
    <col min="73" max="73" width="14" hidden="1" customWidth="1"/>
    <col min="74" max="74" width="12.28515625" hidden="1" customWidth="1"/>
    <col min="75" max="75" width="13.28515625" hidden="1" customWidth="1"/>
    <col min="76" max="76" width="14" hidden="1" customWidth="1"/>
    <col min="77" max="77" width="15.42578125" hidden="1" customWidth="1"/>
    <col min="78" max="78" width="15.28515625" hidden="1" customWidth="1"/>
    <col min="79" max="79" width="12.42578125" hidden="1" customWidth="1"/>
    <col min="80" max="80" width="11.7109375" hidden="1" customWidth="1"/>
    <col min="81" max="81" width="13.42578125" hidden="1" customWidth="1"/>
    <col min="82" max="82" width="11.42578125" hidden="1" customWidth="1"/>
    <col min="83" max="83" width="15.7109375" hidden="1" customWidth="1"/>
    <col min="84" max="84" width="16.28515625" hidden="1" customWidth="1"/>
    <col min="85" max="85" width="16.5703125" hidden="1" customWidth="1"/>
    <col min="86" max="86" width="17.140625" hidden="1" customWidth="1"/>
    <col min="87" max="87" width="13" hidden="1" customWidth="1"/>
    <col min="88" max="89" width="14.28515625" hidden="1" customWidth="1"/>
    <col min="90" max="90" width="13.7109375" hidden="1" customWidth="1"/>
    <col min="91" max="91" width="12.28515625" hidden="1" customWidth="1"/>
    <col min="92" max="92" width="13.42578125" hidden="1" customWidth="1"/>
    <col min="93" max="93" width="9.7109375" customWidth="1"/>
    <col min="94" max="94" width="15" customWidth="1"/>
    <col min="95" max="95" width="13.7109375" hidden="1" customWidth="1"/>
    <col min="96" max="96" width="14.42578125" hidden="1" customWidth="1"/>
    <col min="97" max="97" width="15.5703125" hidden="1" customWidth="1"/>
    <col min="98" max="100" width="13.5703125" hidden="1" customWidth="1"/>
    <col min="101" max="102" width="13.85546875" hidden="1" customWidth="1"/>
    <col min="103" max="103" width="11.42578125" hidden="1" customWidth="1"/>
    <col min="104" max="104" width="13.7109375" hidden="1" customWidth="1"/>
    <col min="105" max="105" width="13.85546875" hidden="1" customWidth="1"/>
    <col min="106" max="106" width="12.28515625" hidden="1" customWidth="1"/>
    <col min="107" max="107" width="13.85546875" hidden="1" customWidth="1"/>
    <col min="108" max="108" width="13.28515625" hidden="1" customWidth="1"/>
    <col min="109" max="110" width="14.42578125" hidden="1" customWidth="1"/>
    <col min="111" max="112" width="14.85546875" hidden="1" customWidth="1"/>
    <col min="113" max="113" width="13.5703125" hidden="1" customWidth="1"/>
    <col min="114" max="114" width="5.140625" customWidth="1"/>
  </cols>
  <sheetData>
    <row r="1" spans="1:113" ht="15" customHeight="1" x14ac:dyDescent="0.3">
      <c r="C1" s="197" t="s">
        <v>0</v>
      </c>
      <c r="D1" s="197"/>
      <c r="E1" s="197"/>
      <c r="F1" s="197"/>
      <c r="G1" s="254" t="s">
        <v>11</v>
      </c>
      <c r="H1" s="254" t="s">
        <v>11</v>
      </c>
      <c r="I1" s="254" t="s">
        <v>11</v>
      </c>
      <c r="J1" s="254" t="s">
        <v>11</v>
      </c>
      <c r="K1" s="254" t="s">
        <v>11</v>
      </c>
      <c r="L1" s="254" t="s">
        <v>11</v>
      </c>
      <c r="M1" s="254" t="s">
        <v>11</v>
      </c>
      <c r="N1" s="254" t="s">
        <v>11</v>
      </c>
      <c r="O1" s="254" t="s">
        <v>11</v>
      </c>
      <c r="P1" s="254" t="s">
        <v>11</v>
      </c>
      <c r="Q1" s="254" t="s">
        <v>11</v>
      </c>
      <c r="R1" s="254" t="s">
        <v>11</v>
      </c>
      <c r="S1" s="254" t="s">
        <v>11</v>
      </c>
      <c r="T1" s="254" t="s">
        <v>11</v>
      </c>
      <c r="U1" s="254" t="s">
        <v>11</v>
      </c>
      <c r="V1" s="254" t="s">
        <v>11</v>
      </c>
      <c r="W1" s="254" t="s">
        <v>11</v>
      </c>
      <c r="X1" s="254" t="s">
        <v>11</v>
      </c>
      <c r="Y1" s="254" t="s">
        <v>11</v>
      </c>
      <c r="Z1" s="254" t="s">
        <v>11</v>
      </c>
      <c r="AA1" s="1"/>
      <c r="AB1" s="257" t="s">
        <v>370</v>
      </c>
      <c r="AC1" s="258"/>
      <c r="AD1" s="257" t="s">
        <v>370</v>
      </c>
      <c r="AE1" s="258"/>
      <c r="AF1" s="257" t="s">
        <v>370</v>
      </c>
      <c r="AG1" s="258"/>
      <c r="AH1" s="257" t="s">
        <v>370</v>
      </c>
      <c r="AI1" s="258"/>
      <c r="AJ1" s="257" t="s">
        <v>370</v>
      </c>
      <c r="AK1" s="258"/>
      <c r="AL1" s="257" t="s">
        <v>370</v>
      </c>
      <c r="AM1" s="258"/>
      <c r="AN1" s="257" t="s">
        <v>370</v>
      </c>
      <c r="AO1" s="258"/>
      <c r="AP1" s="257" t="s">
        <v>370</v>
      </c>
      <c r="AQ1" s="258"/>
      <c r="AR1" s="257" t="s">
        <v>370</v>
      </c>
      <c r="AS1" s="258"/>
      <c r="AT1" s="257" t="s">
        <v>370</v>
      </c>
      <c r="AU1" s="258"/>
      <c r="AV1" s="257" t="s">
        <v>370</v>
      </c>
      <c r="AW1" s="258"/>
      <c r="AX1" s="261" t="s">
        <v>372</v>
      </c>
      <c r="AY1" s="262"/>
      <c r="AZ1" s="265" t="s">
        <v>373</v>
      </c>
      <c r="BA1" s="265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265" t="s">
        <v>373</v>
      </c>
      <c r="BT1" s="265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1"/>
      <c r="CO1" s="266" t="s">
        <v>374</v>
      </c>
      <c r="CP1" s="267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</row>
    <row r="2" spans="1:113" ht="45" x14ac:dyDescent="0.25">
      <c r="A2" s="203" t="s">
        <v>5</v>
      </c>
      <c r="B2" s="203" t="s">
        <v>6</v>
      </c>
      <c r="C2" s="204" t="s">
        <v>7</v>
      </c>
      <c r="D2" s="203" t="s">
        <v>8</v>
      </c>
      <c r="E2" s="206" t="s">
        <v>9</v>
      </c>
      <c r="F2" s="219" t="s">
        <v>10</v>
      </c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1"/>
      <c r="AB2" s="259"/>
      <c r="AC2" s="260"/>
      <c r="AD2" s="259"/>
      <c r="AE2" s="260"/>
      <c r="AF2" s="259"/>
      <c r="AG2" s="260"/>
      <c r="AH2" s="259"/>
      <c r="AI2" s="260"/>
      <c r="AJ2" s="259"/>
      <c r="AK2" s="260"/>
      <c r="AL2" s="259"/>
      <c r="AM2" s="260"/>
      <c r="AN2" s="259"/>
      <c r="AO2" s="260"/>
      <c r="AP2" s="259"/>
      <c r="AQ2" s="260"/>
      <c r="AR2" s="259"/>
      <c r="AS2" s="260"/>
      <c r="AT2" s="259"/>
      <c r="AU2" s="260"/>
      <c r="AV2" s="259"/>
      <c r="AW2" s="260"/>
      <c r="AX2" s="263"/>
      <c r="AY2" s="264"/>
      <c r="AZ2" s="265"/>
      <c r="BA2" s="265"/>
      <c r="BB2" s="163"/>
      <c r="BC2" s="163"/>
      <c r="BD2" s="163"/>
      <c r="BE2" s="163"/>
      <c r="BF2" s="163"/>
      <c r="BG2" s="163"/>
      <c r="BH2" s="164"/>
      <c r="BI2" s="162" t="s">
        <v>13</v>
      </c>
      <c r="BJ2" s="163"/>
      <c r="BK2" s="163"/>
      <c r="BL2" s="163"/>
      <c r="BM2" s="163"/>
      <c r="BN2" s="163"/>
      <c r="BO2" s="163"/>
      <c r="BP2" s="163"/>
      <c r="BQ2" s="163"/>
      <c r="BR2" s="164"/>
      <c r="BS2" s="265"/>
      <c r="BT2" s="265"/>
      <c r="BU2" s="10"/>
      <c r="BV2" s="165" t="s">
        <v>14</v>
      </c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65" t="s">
        <v>14</v>
      </c>
      <c r="CH2" s="11"/>
      <c r="CI2" s="11"/>
      <c r="CJ2" s="11"/>
      <c r="CK2" s="11"/>
      <c r="CL2" s="11"/>
      <c r="CM2" s="11"/>
      <c r="CN2" s="166"/>
      <c r="CO2" s="268"/>
      <c r="CP2" s="269"/>
      <c r="CQ2" s="163"/>
      <c r="CR2" s="163"/>
      <c r="CS2" s="163"/>
      <c r="CT2" s="163"/>
      <c r="CU2" s="163"/>
      <c r="CV2" s="163"/>
      <c r="CW2" s="163"/>
      <c r="CX2" s="163"/>
      <c r="CY2" s="163"/>
      <c r="CZ2" s="163" t="s">
        <v>13</v>
      </c>
      <c r="DA2" s="163"/>
      <c r="DB2" s="163"/>
      <c r="DC2" s="163"/>
      <c r="DD2" s="163"/>
      <c r="DE2" s="163"/>
      <c r="DF2" s="163"/>
      <c r="DG2" s="163"/>
      <c r="DH2" s="163"/>
      <c r="DI2" s="164"/>
    </row>
    <row r="3" spans="1:113" ht="39" customHeight="1" x14ac:dyDescent="0.25">
      <c r="A3" s="203"/>
      <c r="B3" s="203"/>
      <c r="C3" s="205"/>
      <c r="D3" s="203"/>
      <c r="E3" s="207"/>
      <c r="F3" s="220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B3" s="158" t="s">
        <v>35</v>
      </c>
      <c r="AC3" s="158" t="s">
        <v>371</v>
      </c>
      <c r="AD3" s="158" t="s">
        <v>35</v>
      </c>
      <c r="AE3" s="158" t="s">
        <v>371</v>
      </c>
      <c r="AF3" s="158" t="s">
        <v>35</v>
      </c>
      <c r="AG3" s="158" t="s">
        <v>371</v>
      </c>
      <c r="AH3" s="158" t="s">
        <v>35</v>
      </c>
      <c r="AI3" s="158" t="s">
        <v>371</v>
      </c>
      <c r="AJ3" s="158" t="s">
        <v>35</v>
      </c>
      <c r="AK3" s="158" t="s">
        <v>371</v>
      </c>
      <c r="AL3" s="158" t="s">
        <v>35</v>
      </c>
      <c r="AM3" s="158" t="s">
        <v>371</v>
      </c>
      <c r="AN3" s="158" t="s">
        <v>35</v>
      </c>
      <c r="AO3" s="158" t="s">
        <v>371</v>
      </c>
      <c r="AP3" s="158" t="s">
        <v>35</v>
      </c>
      <c r="AQ3" s="158" t="s">
        <v>371</v>
      </c>
      <c r="AR3" s="158" t="s">
        <v>35</v>
      </c>
      <c r="AS3" s="158" t="s">
        <v>371</v>
      </c>
      <c r="AT3" s="158" t="s">
        <v>35</v>
      </c>
      <c r="AU3" s="158" t="s">
        <v>371</v>
      </c>
      <c r="AV3" s="158" t="s">
        <v>35</v>
      </c>
      <c r="AW3" s="158" t="s">
        <v>371</v>
      </c>
      <c r="AX3" s="159" t="s">
        <v>35</v>
      </c>
      <c r="AY3" s="159" t="s">
        <v>371</v>
      </c>
      <c r="AZ3" s="158" t="s">
        <v>35</v>
      </c>
      <c r="BA3" s="158" t="s">
        <v>371</v>
      </c>
      <c r="BB3" s="18" t="s">
        <v>18</v>
      </c>
      <c r="BC3" s="18" t="s">
        <v>19</v>
      </c>
      <c r="BD3" s="18" t="s">
        <v>20</v>
      </c>
      <c r="BE3" s="18" t="s">
        <v>21</v>
      </c>
      <c r="BF3" s="18" t="s">
        <v>22</v>
      </c>
      <c r="BG3" s="18" t="s">
        <v>23</v>
      </c>
      <c r="BH3" s="18" t="s">
        <v>24</v>
      </c>
      <c r="BI3" s="18" t="s">
        <v>38</v>
      </c>
      <c r="BJ3" s="18" t="s">
        <v>26</v>
      </c>
      <c r="BK3" s="18" t="s">
        <v>27</v>
      </c>
      <c r="BL3" s="18" t="s">
        <v>28</v>
      </c>
      <c r="BM3" s="18" t="str">
        <f>+AR3</f>
        <v>%</v>
      </c>
      <c r="BN3" s="18" t="s">
        <v>30</v>
      </c>
      <c r="BO3" s="18" t="s">
        <v>31</v>
      </c>
      <c r="BP3" s="18" t="s">
        <v>32</v>
      </c>
      <c r="BQ3" s="18" t="s">
        <v>33</v>
      </c>
      <c r="BR3" s="18" t="s">
        <v>34</v>
      </c>
      <c r="BS3" s="158" t="s">
        <v>35</v>
      </c>
      <c r="BT3" s="158" t="s">
        <v>371</v>
      </c>
      <c r="BU3" s="15" t="s">
        <v>36</v>
      </c>
      <c r="BV3" s="15" t="s">
        <v>16</v>
      </c>
      <c r="BW3" s="15" t="s">
        <v>37</v>
      </c>
      <c r="BX3" s="15" t="s">
        <v>18</v>
      </c>
      <c r="BY3" s="15" t="s">
        <v>19</v>
      </c>
      <c r="BZ3" s="15" t="s">
        <v>20</v>
      </c>
      <c r="CA3" s="15" t="s">
        <v>21</v>
      </c>
      <c r="CB3" s="15" t="s">
        <v>22</v>
      </c>
      <c r="CC3" s="15" t="s">
        <v>23</v>
      </c>
      <c r="CD3" s="15" t="s">
        <v>24</v>
      </c>
      <c r="CE3" s="15" t="s">
        <v>38</v>
      </c>
      <c r="CF3" s="15" t="s">
        <v>26</v>
      </c>
      <c r="CG3" s="15" t="s">
        <v>27</v>
      </c>
      <c r="CH3" s="15" t="s">
        <v>28</v>
      </c>
      <c r="CI3" s="15" t="str">
        <f>+BM3</f>
        <v>%</v>
      </c>
      <c r="CJ3" s="15" t="s">
        <v>30</v>
      </c>
      <c r="CK3" s="15" t="s">
        <v>31</v>
      </c>
      <c r="CL3" s="15" t="s">
        <v>32</v>
      </c>
      <c r="CM3" s="15" t="s">
        <v>33</v>
      </c>
      <c r="CN3" s="15" t="s">
        <v>34</v>
      </c>
      <c r="CO3" s="159" t="s">
        <v>35</v>
      </c>
      <c r="CP3" s="159" t="s">
        <v>371</v>
      </c>
      <c r="CQ3" s="18" t="s">
        <v>16</v>
      </c>
      <c r="CR3" s="18" t="s">
        <v>37</v>
      </c>
      <c r="CS3" s="18" t="s">
        <v>18</v>
      </c>
      <c r="CT3" s="18" t="s">
        <v>19</v>
      </c>
      <c r="CU3" s="18" t="s">
        <v>20</v>
      </c>
      <c r="CV3" s="18" t="s">
        <v>21</v>
      </c>
      <c r="CW3" s="18" t="s">
        <v>22</v>
      </c>
      <c r="CX3" s="18" t="s">
        <v>23</v>
      </c>
      <c r="CY3" s="18" t="s">
        <v>24</v>
      </c>
      <c r="CZ3" s="18" t="s">
        <v>38</v>
      </c>
      <c r="DA3" s="18" t="s">
        <v>26</v>
      </c>
      <c r="DB3" s="18" t="s">
        <v>27</v>
      </c>
      <c r="DC3" s="18" t="s">
        <v>28</v>
      </c>
      <c r="DD3" s="19" t="str">
        <f>+CI3</f>
        <v>%</v>
      </c>
      <c r="DE3" s="18" t="s">
        <v>30</v>
      </c>
      <c r="DF3" s="18" t="s">
        <v>31</v>
      </c>
      <c r="DG3" s="18" t="s">
        <v>32</v>
      </c>
      <c r="DH3" s="18" t="s">
        <v>33</v>
      </c>
      <c r="DI3" s="18" t="s">
        <v>34</v>
      </c>
    </row>
    <row r="4" spans="1:113" ht="35.25" customHeight="1" x14ac:dyDescent="0.25">
      <c r="A4" s="20" t="s">
        <v>39</v>
      </c>
      <c r="B4" s="208" t="s">
        <v>40</v>
      </c>
      <c r="C4" s="21" t="s">
        <v>41</v>
      </c>
      <c r="D4" s="22" t="s">
        <v>42</v>
      </c>
      <c r="E4" s="23">
        <v>510</v>
      </c>
      <c r="F4" s="24" t="s">
        <v>43</v>
      </c>
      <c r="G4" s="25">
        <f t="shared" ref="G4:G19" si="0">SUM(H4:Z4)</f>
        <v>25000000</v>
      </c>
      <c r="H4" s="25"/>
      <c r="I4" s="25"/>
      <c r="J4" s="25"/>
      <c r="K4" s="25">
        <v>25000000</v>
      </c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6"/>
      <c r="AB4" s="27">
        <f t="shared" ref="AB4:AB67" si="1">+AC4/G4</f>
        <v>1</v>
      </c>
      <c r="AC4" s="25">
        <f>SUM(AD4:AW4)</f>
        <v>25000000</v>
      </c>
      <c r="AD4" s="28"/>
      <c r="AE4" s="29"/>
      <c r="AF4" s="29"/>
      <c r="AG4" s="29"/>
      <c r="AH4" s="25">
        <v>25000000</v>
      </c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27">
        <f t="shared" ref="AX4:AX67" si="2">1-AB4</f>
        <v>0</v>
      </c>
      <c r="AY4" s="25">
        <f t="shared" ref="AY4:AY19" si="3">SUM(AZ4:BR4)</f>
        <v>0</v>
      </c>
      <c r="AZ4" s="25">
        <f t="shared" ref="AZ4:AZ9" si="4">+H4</f>
        <v>0</v>
      </c>
      <c r="BA4" s="25">
        <f t="shared" ref="BA4:BB16" si="5">I4-AF4</f>
        <v>0</v>
      </c>
      <c r="BB4" s="25">
        <f t="shared" si="5"/>
        <v>0</v>
      </c>
      <c r="BC4" s="25">
        <f t="shared" ref="BC4:BN16" si="6">+K4-AH4</f>
        <v>0</v>
      </c>
      <c r="BD4" s="25">
        <f t="shared" si="6"/>
        <v>0</v>
      </c>
      <c r="BE4" s="25">
        <f t="shared" si="6"/>
        <v>0</v>
      </c>
      <c r="BF4" s="25">
        <f t="shared" si="6"/>
        <v>0</v>
      </c>
      <c r="BG4" s="25">
        <f t="shared" si="6"/>
        <v>0</v>
      </c>
      <c r="BH4" s="25">
        <f t="shared" si="6"/>
        <v>0</v>
      </c>
      <c r="BI4" s="25">
        <f t="shared" si="6"/>
        <v>0</v>
      </c>
      <c r="BJ4" s="25">
        <f t="shared" si="6"/>
        <v>0</v>
      </c>
      <c r="BK4" s="25">
        <f t="shared" si="6"/>
        <v>0</v>
      </c>
      <c r="BL4" s="25">
        <f t="shared" si="6"/>
        <v>0</v>
      </c>
      <c r="BM4" s="25">
        <f t="shared" si="6"/>
        <v>0</v>
      </c>
      <c r="BN4" s="25">
        <f t="shared" si="6"/>
        <v>0</v>
      </c>
      <c r="BO4" s="25"/>
      <c r="BP4" s="25">
        <f>+X4-AU4</f>
        <v>0</v>
      </c>
      <c r="BQ4" s="25">
        <f t="shared" ref="BQ4:BQ16" si="7">Y4-AV4</f>
        <v>0</v>
      </c>
      <c r="BR4" s="25">
        <f t="shared" ref="BR4:BR16" si="8">+Z4-AW4</f>
        <v>0</v>
      </c>
      <c r="BS4" s="27">
        <f t="shared" ref="BS4:BS67" si="9">+BT4/G4</f>
        <v>0.80174584000000004</v>
      </c>
      <c r="BT4" s="25">
        <f t="shared" ref="BT4:BT19" si="10">SUM(BU4:CN4)</f>
        <v>20043646</v>
      </c>
      <c r="BU4" s="25"/>
      <c r="BV4" s="25"/>
      <c r="BW4" s="25"/>
      <c r="BX4" s="25"/>
      <c r="BY4" s="25">
        <f>+'[1]JULIO 2016'!$H$1629</f>
        <v>20043646</v>
      </c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7">
        <f t="shared" ref="CO4:CO58" si="11">1-BS4</f>
        <v>0.19825415999999996</v>
      </c>
      <c r="CP4" s="25">
        <f t="shared" ref="CP4:CP19" si="12">SUM(CQ4:DI4)</f>
        <v>4956354</v>
      </c>
      <c r="CQ4" s="25">
        <f t="shared" ref="CQ4:CV19" si="13">H4-BV4</f>
        <v>0</v>
      </c>
      <c r="CR4" s="25">
        <f t="shared" si="13"/>
        <v>0</v>
      </c>
      <c r="CS4" s="25">
        <f t="shared" si="13"/>
        <v>0</v>
      </c>
      <c r="CT4" s="25">
        <f t="shared" si="13"/>
        <v>4956354</v>
      </c>
      <c r="CU4" s="25">
        <f t="shared" si="13"/>
        <v>0</v>
      </c>
      <c r="CV4" s="25">
        <f t="shared" si="13"/>
        <v>0</v>
      </c>
      <c r="CW4" s="25">
        <f t="shared" ref="CW4:CY16" si="14">+N4-CB4</f>
        <v>0</v>
      </c>
      <c r="CX4" s="25">
        <f t="shared" si="14"/>
        <v>0</v>
      </c>
      <c r="CY4" s="25">
        <f t="shared" si="14"/>
        <v>0</v>
      </c>
      <c r="CZ4" s="25">
        <f t="shared" ref="CZ4:DB19" si="15">Q4-CE4</f>
        <v>0</v>
      </c>
      <c r="DA4" s="25">
        <f t="shared" si="15"/>
        <v>0</v>
      </c>
      <c r="DB4" s="25">
        <f t="shared" si="15"/>
        <v>0</v>
      </c>
      <c r="DC4" s="25">
        <f t="shared" ref="DC4:DE16" si="16">+T4-CH4</f>
        <v>0</v>
      </c>
      <c r="DD4" s="25">
        <f t="shared" si="16"/>
        <v>0</v>
      </c>
      <c r="DE4" s="25">
        <f t="shared" si="16"/>
        <v>0</v>
      </c>
      <c r="DF4" s="25"/>
      <c r="DG4" s="25">
        <f t="shared" ref="DG4:DI16" si="17">+X4-CL4</f>
        <v>0</v>
      </c>
      <c r="DH4" s="25">
        <f t="shared" si="17"/>
        <v>0</v>
      </c>
      <c r="DI4" s="25">
        <f t="shared" si="17"/>
        <v>0</v>
      </c>
    </row>
    <row r="5" spans="1:113" ht="54" customHeight="1" x14ac:dyDescent="0.25">
      <c r="A5" s="32"/>
      <c r="B5" s="221"/>
      <c r="C5" s="21" t="s">
        <v>44</v>
      </c>
      <c r="D5" s="22" t="s">
        <v>45</v>
      </c>
      <c r="E5" s="23">
        <v>510</v>
      </c>
      <c r="F5" s="24" t="s">
        <v>46</v>
      </c>
      <c r="G5" s="25">
        <f t="shared" si="0"/>
        <v>62800000</v>
      </c>
      <c r="H5" s="25"/>
      <c r="I5" s="25">
        <v>18000000</v>
      </c>
      <c r="J5" s="25"/>
      <c r="K5" s="25">
        <v>36000000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f>5000000+1800000-1000000+3000000</f>
        <v>8800000</v>
      </c>
      <c r="AA5" s="33"/>
      <c r="AB5" s="27">
        <f t="shared" si="1"/>
        <v>0.62118904458598723</v>
      </c>
      <c r="AC5" s="25">
        <f t="shared" ref="AC5:AC19" si="18">SUM(AD5:AW5)</f>
        <v>39010672</v>
      </c>
      <c r="AD5" s="25"/>
      <c r="AE5" s="25"/>
      <c r="AF5" s="25"/>
      <c r="AG5" s="25"/>
      <c r="AH5" s="25">
        <f>+'[2]MARZO 2016 ULTIMO'!$O$867</f>
        <v>36000000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>
        <f>+'[1]JULIO 2016'!$AG$1649</f>
        <v>3010672</v>
      </c>
      <c r="AX5" s="27">
        <f t="shared" si="2"/>
        <v>0.37881095541401277</v>
      </c>
      <c r="AY5" s="25">
        <f t="shared" si="3"/>
        <v>23789328</v>
      </c>
      <c r="AZ5" s="25">
        <f t="shared" si="4"/>
        <v>0</v>
      </c>
      <c r="BA5" s="25">
        <f t="shared" si="5"/>
        <v>18000000</v>
      </c>
      <c r="BB5" s="25">
        <f t="shared" si="5"/>
        <v>0</v>
      </c>
      <c r="BC5" s="25">
        <f t="shared" si="6"/>
        <v>0</v>
      </c>
      <c r="BD5" s="25">
        <f t="shared" si="6"/>
        <v>0</v>
      </c>
      <c r="BE5" s="25">
        <f t="shared" si="6"/>
        <v>0</v>
      </c>
      <c r="BF5" s="25">
        <f t="shared" si="6"/>
        <v>0</v>
      </c>
      <c r="BG5" s="25">
        <f t="shared" si="6"/>
        <v>0</v>
      </c>
      <c r="BH5" s="25">
        <f t="shared" si="6"/>
        <v>0</v>
      </c>
      <c r="BI5" s="25">
        <f t="shared" si="6"/>
        <v>0</v>
      </c>
      <c r="BJ5" s="25">
        <f t="shared" si="6"/>
        <v>0</v>
      </c>
      <c r="BK5" s="25">
        <f t="shared" si="6"/>
        <v>0</v>
      </c>
      <c r="BL5" s="25">
        <f t="shared" si="6"/>
        <v>0</v>
      </c>
      <c r="BM5" s="25">
        <f t="shared" si="6"/>
        <v>0</v>
      </c>
      <c r="BN5" s="25">
        <f t="shared" si="6"/>
        <v>0</v>
      </c>
      <c r="BO5" s="25"/>
      <c r="BP5" s="25"/>
      <c r="BQ5" s="25">
        <f t="shared" si="7"/>
        <v>0</v>
      </c>
      <c r="BR5" s="25">
        <f t="shared" si="8"/>
        <v>5789328</v>
      </c>
      <c r="BS5" s="27">
        <f t="shared" si="9"/>
        <v>0.6211640923566879</v>
      </c>
      <c r="BT5" s="25">
        <f t="shared" si="10"/>
        <v>39009105</v>
      </c>
      <c r="BU5" s="25"/>
      <c r="BV5" s="25"/>
      <c r="BW5" s="25"/>
      <c r="BX5" s="25"/>
      <c r="BY5" s="25">
        <f>+'[1]JULIO 2016'!$H$1650+'[1]JULIO 2016'!$H$1656</f>
        <v>35999998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f>+'[1]JULIO 2016'!$H$1652+'[1]JULIO 2016'!$H$1654+'[1]JULIO 2016'!$H$1658+'[1]JULIO 2016'!$H$1659</f>
        <v>3009107</v>
      </c>
      <c r="CO5" s="27">
        <f t="shared" si="11"/>
        <v>0.3788359076433121</v>
      </c>
      <c r="CP5" s="25">
        <f t="shared" si="12"/>
        <v>23790895</v>
      </c>
      <c r="CQ5" s="25">
        <f t="shared" si="13"/>
        <v>0</v>
      </c>
      <c r="CR5" s="25">
        <f t="shared" si="13"/>
        <v>18000000</v>
      </c>
      <c r="CS5" s="25">
        <f t="shared" si="13"/>
        <v>0</v>
      </c>
      <c r="CT5" s="25">
        <f t="shared" si="13"/>
        <v>2</v>
      </c>
      <c r="CU5" s="25">
        <f t="shared" si="13"/>
        <v>0</v>
      </c>
      <c r="CV5" s="25">
        <f t="shared" si="13"/>
        <v>0</v>
      </c>
      <c r="CW5" s="25">
        <f t="shared" si="14"/>
        <v>0</v>
      </c>
      <c r="CX5" s="25">
        <f t="shared" si="14"/>
        <v>0</v>
      </c>
      <c r="CY5" s="25">
        <f t="shared" si="14"/>
        <v>0</v>
      </c>
      <c r="CZ5" s="25">
        <f t="shared" si="15"/>
        <v>0</v>
      </c>
      <c r="DA5" s="25">
        <f t="shared" si="15"/>
        <v>0</v>
      </c>
      <c r="DB5" s="25">
        <f t="shared" si="15"/>
        <v>0</v>
      </c>
      <c r="DC5" s="25">
        <f t="shared" si="16"/>
        <v>0</v>
      </c>
      <c r="DD5" s="25">
        <f t="shared" si="16"/>
        <v>0</v>
      </c>
      <c r="DE5" s="25">
        <f t="shared" si="16"/>
        <v>0</v>
      </c>
      <c r="DF5" s="25"/>
      <c r="DG5" s="25">
        <f t="shared" si="17"/>
        <v>0</v>
      </c>
      <c r="DH5" s="25">
        <f t="shared" si="17"/>
        <v>0</v>
      </c>
      <c r="DI5" s="25">
        <f t="shared" si="17"/>
        <v>5790893</v>
      </c>
    </row>
    <row r="6" spans="1:113" ht="30.75" customHeight="1" x14ac:dyDescent="0.25">
      <c r="A6" s="32"/>
      <c r="B6" s="209"/>
      <c r="C6" s="21" t="s">
        <v>47</v>
      </c>
      <c r="D6" s="22" t="s">
        <v>48</v>
      </c>
      <c r="E6" s="34">
        <v>510</v>
      </c>
      <c r="F6" s="24" t="s">
        <v>43</v>
      </c>
      <c r="G6" s="25">
        <f t="shared" si="0"/>
        <v>21000000</v>
      </c>
      <c r="H6" s="25"/>
      <c r="I6" s="25">
        <v>11000000</v>
      </c>
      <c r="J6" s="25"/>
      <c r="K6" s="25">
        <v>10000000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33"/>
      <c r="AB6" s="27">
        <f t="shared" si="1"/>
        <v>0.47619047619047616</v>
      </c>
      <c r="AC6" s="25">
        <f t="shared" si="18"/>
        <v>10000000</v>
      </c>
      <c r="AD6" s="25"/>
      <c r="AE6" s="25"/>
      <c r="AF6" s="25"/>
      <c r="AG6" s="25"/>
      <c r="AH6" s="25">
        <f>+'[2]MARZO 2016 ULTIMO'!$O$878</f>
        <v>10000000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7">
        <f t="shared" si="2"/>
        <v>0.52380952380952384</v>
      </c>
      <c r="AY6" s="25">
        <f t="shared" si="3"/>
        <v>11000000</v>
      </c>
      <c r="AZ6" s="25">
        <f t="shared" si="4"/>
        <v>0</v>
      </c>
      <c r="BA6" s="25">
        <f t="shared" si="5"/>
        <v>11000000</v>
      </c>
      <c r="BB6" s="25">
        <f t="shared" si="5"/>
        <v>0</v>
      </c>
      <c r="BC6" s="25">
        <f t="shared" si="6"/>
        <v>0</v>
      </c>
      <c r="BD6" s="25">
        <f t="shared" si="6"/>
        <v>0</v>
      </c>
      <c r="BE6" s="25">
        <f t="shared" si="6"/>
        <v>0</v>
      </c>
      <c r="BF6" s="25">
        <f t="shared" si="6"/>
        <v>0</v>
      </c>
      <c r="BG6" s="25">
        <f t="shared" si="6"/>
        <v>0</v>
      </c>
      <c r="BH6" s="25">
        <f t="shared" si="6"/>
        <v>0</v>
      </c>
      <c r="BI6" s="25">
        <f t="shared" si="6"/>
        <v>0</v>
      </c>
      <c r="BJ6" s="25">
        <f t="shared" si="6"/>
        <v>0</v>
      </c>
      <c r="BK6" s="25">
        <f t="shared" si="6"/>
        <v>0</v>
      </c>
      <c r="BL6" s="25">
        <f t="shared" si="6"/>
        <v>0</v>
      </c>
      <c r="BM6" s="25">
        <f t="shared" si="6"/>
        <v>0</v>
      </c>
      <c r="BN6" s="25">
        <f t="shared" si="6"/>
        <v>0</v>
      </c>
      <c r="BO6" s="25"/>
      <c r="BP6" s="25"/>
      <c r="BQ6" s="25">
        <f t="shared" si="7"/>
        <v>0</v>
      </c>
      <c r="BR6" s="25">
        <f t="shared" si="8"/>
        <v>0</v>
      </c>
      <c r="BS6" s="27">
        <f t="shared" si="9"/>
        <v>0.47619047619047616</v>
      </c>
      <c r="BT6" s="25">
        <f t="shared" si="10"/>
        <v>10000000</v>
      </c>
      <c r="BU6" s="25"/>
      <c r="BV6" s="25"/>
      <c r="BW6" s="25"/>
      <c r="BX6" s="25"/>
      <c r="BY6" s="25">
        <f>+'[3]ABRIL 2016'!$O$1124</f>
        <v>10000000</v>
      </c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7">
        <f t="shared" si="11"/>
        <v>0.52380952380952384</v>
      </c>
      <c r="CP6" s="25">
        <f t="shared" si="12"/>
        <v>11000000</v>
      </c>
      <c r="CQ6" s="25">
        <f t="shared" si="13"/>
        <v>0</v>
      </c>
      <c r="CR6" s="25">
        <f t="shared" si="13"/>
        <v>11000000</v>
      </c>
      <c r="CS6" s="25">
        <f t="shared" si="13"/>
        <v>0</v>
      </c>
      <c r="CT6" s="25">
        <f t="shared" si="13"/>
        <v>0</v>
      </c>
      <c r="CU6" s="25">
        <f t="shared" si="13"/>
        <v>0</v>
      </c>
      <c r="CV6" s="25">
        <f t="shared" si="13"/>
        <v>0</v>
      </c>
      <c r="CW6" s="25">
        <f t="shared" si="14"/>
        <v>0</v>
      </c>
      <c r="CX6" s="25">
        <f t="shared" si="14"/>
        <v>0</v>
      </c>
      <c r="CY6" s="25">
        <f t="shared" si="14"/>
        <v>0</v>
      </c>
      <c r="CZ6" s="25">
        <f t="shared" si="15"/>
        <v>0</v>
      </c>
      <c r="DA6" s="25">
        <f t="shared" si="15"/>
        <v>0</v>
      </c>
      <c r="DB6" s="25">
        <f t="shared" si="15"/>
        <v>0</v>
      </c>
      <c r="DC6" s="25">
        <f t="shared" si="16"/>
        <v>0</v>
      </c>
      <c r="DD6" s="25">
        <f t="shared" si="16"/>
        <v>0</v>
      </c>
      <c r="DE6" s="25">
        <f t="shared" si="16"/>
        <v>0</v>
      </c>
      <c r="DF6" s="25"/>
      <c r="DG6" s="25">
        <f t="shared" si="17"/>
        <v>0</v>
      </c>
      <c r="DH6" s="25">
        <f t="shared" si="17"/>
        <v>0</v>
      </c>
      <c r="DI6" s="25">
        <f t="shared" si="17"/>
        <v>0</v>
      </c>
    </row>
    <row r="7" spans="1:113" ht="52.5" customHeight="1" x14ac:dyDescent="0.25">
      <c r="A7" s="32"/>
      <c r="B7" s="35" t="s">
        <v>49</v>
      </c>
      <c r="C7" s="21" t="s">
        <v>50</v>
      </c>
      <c r="D7" s="22" t="s">
        <v>51</v>
      </c>
      <c r="E7" s="23">
        <v>510</v>
      </c>
      <c r="F7" s="24" t="s">
        <v>52</v>
      </c>
      <c r="G7" s="25">
        <f t="shared" si="0"/>
        <v>33576315</v>
      </c>
      <c r="H7" s="25"/>
      <c r="I7" s="25">
        <f>21000000-21000000</f>
        <v>0</v>
      </c>
      <c r="J7" s="25"/>
      <c r="K7" s="25">
        <f>21000000</f>
        <v>21000000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v>12576315</v>
      </c>
      <c r="AB7" s="27">
        <f t="shared" si="1"/>
        <v>5.5882100224518387E-2</v>
      </c>
      <c r="AC7" s="25">
        <f t="shared" si="18"/>
        <v>1876315</v>
      </c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>
        <f>+'[4]ENERO 2016'!$AD$520</f>
        <v>1876315</v>
      </c>
      <c r="AX7" s="27">
        <f t="shared" si="2"/>
        <v>0.94411789977548166</v>
      </c>
      <c r="AY7" s="25">
        <f t="shared" si="3"/>
        <v>31700000</v>
      </c>
      <c r="AZ7" s="25">
        <f t="shared" si="4"/>
        <v>0</v>
      </c>
      <c r="BA7" s="25">
        <f t="shared" si="5"/>
        <v>0</v>
      </c>
      <c r="BB7" s="25">
        <f t="shared" si="5"/>
        <v>0</v>
      </c>
      <c r="BC7" s="25">
        <f t="shared" si="6"/>
        <v>21000000</v>
      </c>
      <c r="BD7" s="25">
        <f t="shared" si="6"/>
        <v>0</v>
      </c>
      <c r="BE7" s="25">
        <f t="shared" si="6"/>
        <v>0</v>
      </c>
      <c r="BF7" s="25">
        <f t="shared" si="6"/>
        <v>0</v>
      </c>
      <c r="BG7" s="25">
        <f t="shared" si="6"/>
        <v>0</v>
      </c>
      <c r="BH7" s="25">
        <f t="shared" si="6"/>
        <v>0</v>
      </c>
      <c r="BI7" s="25">
        <f t="shared" si="6"/>
        <v>0</v>
      </c>
      <c r="BJ7" s="25">
        <f t="shared" si="6"/>
        <v>0</v>
      </c>
      <c r="BK7" s="25">
        <f t="shared" si="6"/>
        <v>0</v>
      </c>
      <c r="BL7" s="25">
        <f t="shared" si="6"/>
        <v>0</v>
      </c>
      <c r="BM7" s="25">
        <f t="shared" si="6"/>
        <v>0</v>
      </c>
      <c r="BN7" s="25">
        <f t="shared" si="6"/>
        <v>0</v>
      </c>
      <c r="BO7" s="25"/>
      <c r="BP7" s="25"/>
      <c r="BQ7" s="25">
        <f t="shared" si="7"/>
        <v>0</v>
      </c>
      <c r="BR7" s="25">
        <f t="shared" si="8"/>
        <v>10700000</v>
      </c>
      <c r="BS7" s="27">
        <f t="shared" si="9"/>
        <v>2.3497754294954643E-2</v>
      </c>
      <c r="BT7" s="25">
        <f t="shared" si="10"/>
        <v>788968</v>
      </c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>
        <v>788968</v>
      </c>
      <c r="CO7" s="27">
        <f t="shared" si="11"/>
        <v>0.9765022457050454</v>
      </c>
      <c r="CP7" s="25">
        <f t="shared" si="12"/>
        <v>32787347</v>
      </c>
      <c r="CQ7" s="25">
        <f t="shared" si="13"/>
        <v>0</v>
      </c>
      <c r="CR7" s="25">
        <f t="shared" si="13"/>
        <v>0</v>
      </c>
      <c r="CS7" s="25">
        <f t="shared" si="13"/>
        <v>0</v>
      </c>
      <c r="CT7" s="25">
        <f t="shared" si="13"/>
        <v>21000000</v>
      </c>
      <c r="CU7" s="25">
        <f t="shared" si="13"/>
        <v>0</v>
      </c>
      <c r="CV7" s="25">
        <f t="shared" si="13"/>
        <v>0</v>
      </c>
      <c r="CW7" s="25">
        <f t="shared" si="14"/>
        <v>0</v>
      </c>
      <c r="CX7" s="25">
        <f t="shared" si="14"/>
        <v>0</v>
      </c>
      <c r="CY7" s="25">
        <f t="shared" si="14"/>
        <v>0</v>
      </c>
      <c r="CZ7" s="25">
        <f t="shared" si="15"/>
        <v>0</v>
      </c>
      <c r="DA7" s="25">
        <f t="shared" si="15"/>
        <v>0</v>
      </c>
      <c r="DB7" s="25">
        <f t="shared" si="15"/>
        <v>0</v>
      </c>
      <c r="DC7" s="25">
        <f t="shared" si="16"/>
        <v>0</v>
      </c>
      <c r="DD7" s="25">
        <f t="shared" si="16"/>
        <v>0</v>
      </c>
      <c r="DE7" s="25">
        <f t="shared" si="16"/>
        <v>0</v>
      </c>
      <c r="DF7" s="25"/>
      <c r="DG7" s="25">
        <f t="shared" si="17"/>
        <v>0</v>
      </c>
      <c r="DH7" s="25">
        <f t="shared" si="17"/>
        <v>0</v>
      </c>
      <c r="DI7" s="25">
        <f t="shared" si="17"/>
        <v>11787347</v>
      </c>
    </row>
    <row r="8" spans="1:113" ht="48" customHeight="1" x14ac:dyDescent="0.25">
      <c r="A8" s="32"/>
      <c r="B8" s="208" t="s">
        <v>53</v>
      </c>
      <c r="C8" s="21" t="s">
        <v>54</v>
      </c>
      <c r="D8" s="22" t="s">
        <v>55</v>
      </c>
      <c r="E8" s="23">
        <v>310</v>
      </c>
      <c r="F8" s="24" t="s">
        <v>43</v>
      </c>
      <c r="G8" s="25">
        <f t="shared" si="0"/>
        <v>200000000</v>
      </c>
      <c r="H8" s="25"/>
      <c r="I8" s="25">
        <f>200000000-193378600</f>
        <v>6621400</v>
      </c>
      <c r="J8" s="25"/>
      <c r="K8" s="25">
        <f>193378600</f>
        <v>193378600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B8" s="27">
        <f t="shared" si="1"/>
        <v>0.99987499999999996</v>
      </c>
      <c r="AC8" s="25">
        <f t="shared" si="18"/>
        <v>199975000</v>
      </c>
      <c r="AD8" s="25"/>
      <c r="AE8" s="25"/>
      <c r="AF8" s="25">
        <f>+'[4]ENERO 2016'!$M$109</f>
        <v>6621400</v>
      </c>
      <c r="AG8" s="25"/>
      <c r="AH8" s="25">
        <f>+'[5]FEBRERO 2016'!$O$125</f>
        <v>193353600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7">
        <f t="shared" si="2"/>
        <v>1.2500000000004174E-4</v>
      </c>
      <c r="AY8" s="25">
        <f t="shared" si="3"/>
        <v>25000</v>
      </c>
      <c r="AZ8" s="25">
        <f t="shared" si="4"/>
        <v>0</v>
      </c>
      <c r="BA8" s="25">
        <f t="shared" si="5"/>
        <v>0</v>
      </c>
      <c r="BB8" s="25">
        <f t="shared" si="5"/>
        <v>0</v>
      </c>
      <c r="BC8" s="25">
        <f t="shared" si="6"/>
        <v>25000</v>
      </c>
      <c r="BD8" s="25">
        <f t="shared" si="6"/>
        <v>0</v>
      </c>
      <c r="BE8" s="25">
        <f t="shared" si="6"/>
        <v>0</v>
      </c>
      <c r="BF8" s="25">
        <f t="shared" si="6"/>
        <v>0</v>
      </c>
      <c r="BG8" s="25">
        <f t="shared" si="6"/>
        <v>0</v>
      </c>
      <c r="BH8" s="25">
        <f t="shared" si="6"/>
        <v>0</v>
      </c>
      <c r="BI8" s="25">
        <f t="shared" si="6"/>
        <v>0</v>
      </c>
      <c r="BJ8" s="25">
        <f t="shared" si="6"/>
        <v>0</v>
      </c>
      <c r="BK8" s="25">
        <f t="shared" si="6"/>
        <v>0</v>
      </c>
      <c r="BL8" s="25">
        <f t="shared" si="6"/>
        <v>0</v>
      </c>
      <c r="BM8" s="25">
        <f t="shared" si="6"/>
        <v>0</v>
      </c>
      <c r="BN8" s="25">
        <f t="shared" si="6"/>
        <v>0</v>
      </c>
      <c r="BO8" s="25"/>
      <c r="BP8" s="25"/>
      <c r="BQ8" s="25">
        <f t="shared" si="7"/>
        <v>0</v>
      </c>
      <c r="BR8" s="25">
        <f t="shared" si="8"/>
        <v>0</v>
      </c>
      <c r="BS8" s="27">
        <f t="shared" si="9"/>
        <v>0.57338447000000003</v>
      </c>
      <c r="BT8" s="25">
        <f t="shared" si="10"/>
        <v>114676894</v>
      </c>
      <c r="BU8" s="25"/>
      <c r="BV8" s="25"/>
      <c r="BW8" s="25">
        <f>+'[4]ENERO 2016'!$H$107</f>
        <v>6621400</v>
      </c>
      <c r="BX8" s="25"/>
      <c r="BY8" s="25">
        <f>+'[1]JULIO 2016'!$H$271-BW8</f>
        <v>108055494</v>
      </c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7">
        <f t="shared" si="11"/>
        <v>0.42661552999999997</v>
      </c>
      <c r="CP8" s="25">
        <f t="shared" si="12"/>
        <v>85323106</v>
      </c>
      <c r="CQ8" s="25">
        <f t="shared" si="13"/>
        <v>0</v>
      </c>
      <c r="CR8" s="25">
        <f t="shared" si="13"/>
        <v>0</v>
      </c>
      <c r="CS8" s="25">
        <f t="shared" si="13"/>
        <v>0</v>
      </c>
      <c r="CT8" s="25">
        <f t="shared" si="13"/>
        <v>85323106</v>
      </c>
      <c r="CU8" s="25">
        <f t="shared" si="13"/>
        <v>0</v>
      </c>
      <c r="CV8" s="25">
        <f t="shared" si="13"/>
        <v>0</v>
      </c>
      <c r="CW8" s="25">
        <f t="shared" si="14"/>
        <v>0</v>
      </c>
      <c r="CX8" s="25">
        <f t="shared" si="14"/>
        <v>0</v>
      </c>
      <c r="CY8" s="25">
        <f t="shared" si="14"/>
        <v>0</v>
      </c>
      <c r="CZ8" s="25">
        <f t="shared" si="15"/>
        <v>0</v>
      </c>
      <c r="DA8" s="25">
        <f t="shared" si="15"/>
        <v>0</v>
      </c>
      <c r="DB8" s="25">
        <f t="shared" si="15"/>
        <v>0</v>
      </c>
      <c r="DC8" s="25">
        <f t="shared" si="16"/>
        <v>0</v>
      </c>
      <c r="DD8" s="25">
        <f t="shared" si="16"/>
        <v>0</v>
      </c>
      <c r="DE8" s="25">
        <f t="shared" si="16"/>
        <v>0</v>
      </c>
      <c r="DF8" s="25"/>
      <c r="DG8" s="25">
        <f t="shared" si="17"/>
        <v>0</v>
      </c>
      <c r="DH8" s="25">
        <f t="shared" si="17"/>
        <v>0</v>
      </c>
      <c r="DI8" s="25">
        <f t="shared" si="17"/>
        <v>0</v>
      </c>
    </row>
    <row r="9" spans="1:113" ht="69" customHeight="1" x14ac:dyDescent="0.25">
      <c r="A9" s="32"/>
      <c r="B9" s="221"/>
      <c r="C9" s="21" t="s">
        <v>56</v>
      </c>
      <c r="D9" s="22" t="s">
        <v>57</v>
      </c>
      <c r="E9" s="23">
        <v>310</v>
      </c>
      <c r="F9" s="24" t="s">
        <v>58</v>
      </c>
      <c r="G9" s="25">
        <f t="shared" si="0"/>
        <v>539200000</v>
      </c>
      <c r="H9" s="25"/>
      <c r="I9" s="25">
        <f>150000000+21000000+193378600</f>
        <v>364378600</v>
      </c>
      <c r="J9" s="25"/>
      <c r="K9" s="25">
        <f>370000000-21000000-193378600-30800000</f>
        <v>124821400</v>
      </c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f>30000000+12000000+1000000+7000000</f>
        <v>50000000</v>
      </c>
      <c r="AA9" s="36"/>
      <c r="AB9" s="27">
        <f t="shared" si="1"/>
        <v>0.28109498145400591</v>
      </c>
      <c r="AC9" s="25">
        <f t="shared" si="18"/>
        <v>151566414</v>
      </c>
      <c r="AD9" s="25"/>
      <c r="AE9" s="25"/>
      <c r="AF9" s="25">
        <f>+'[1]JULIO 2016'!$M$297</f>
        <v>59946038</v>
      </c>
      <c r="AG9" s="25"/>
      <c r="AH9" s="25">
        <f>+'[1]JULIO 2016'!$O$297</f>
        <v>76590275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>
        <f>+'[1]JULIO 2016'!$AG$297</f>
        <v>15030101</v>
      </c>
      <c r="AX9" s="27">
        <f t="shared" si="2"/>
        <v>0.71890501854599409</v>
      </c>
      <c r="AY9" s="25">
        <f t="shared" si="3"/>
        <v>387633586</v>
      </c>
      <c r="AZ9" s="25">
        <f t="shared" si="4"/>
        <v>0</v>
      </c>
      <c r="BA9" s="25">
        <f t="shared" si="5"/>
        <v>304432562</v>
      </c>
      <c r="BB9" s="25">
        <f t="shared" si="5"/>
        <v>0</v>
      </c>
      <c r="BC9" s="25">
        <f t="shared" si="6"/>
        <v>48231125</v>
      </c>
      <c r="BD9" s="25">
        <f t="shared" si="6"/>
        <v>0</v>
      </c>
      <c r="BE9" s="25">
        <f t="shared" si="6"/>
        <v>0</v>
      </c>
      <c r="BF9" s="25">
        <f t="shared" si="6"/>
        <v>0</v>
      </c>
      <c r="BG9" s="25">
        <f t="shared" si="6"/>
        <v>0</v>
      </c>
      <c r="BH9" s="25">
        <f t="shared" si="6"/>
        <v>0</v>
      </c>
      <c r="BI9" s="25">
        <f t="shared" si="6"/>
        <v>0</v>
      </c>
      <c r="BJ9" s="25">
        <f t="shared" si="6"/>
        <v>0</v>
      </c>
      <c r="BK9" s="25">
        <f t="shared" si="6"/>
        <v>0</v>
      </c>
      <c r="BL9" s="25">
        <f t="shared" si="6"/>
        <v>0</v>
      </c>
      <c r="BM9" s="25">
        <f t="shared" si="6"/>
        <v>0</v>
      </c>
      <c r="BN9" s="25">
        <f t="shared" si="6"/>
        <v>0</v>
      </c>
      <c r="BO9" s="25"/>
      <c r="BP9" s="25"/>
      <c r="BQ9" s="25">
        <f t="shared" si="7"/>
        <v>0</v>
      </c>
      <c r="BR9" s="25">
        <f t="shared" si="8"/>
        <v>34969899</v>
      </c>
      <c r="BS9" s="27">
        <f t="shared" si="9"/>
        <v>0.28099174703264096</v>
      </c>
      <c r="BT9" s="25">
        <f t="shared" si="10"/>
        <v>151510750</v>
      </c>
      <c r="BU9" s="25"/>
      <c r="BV9" s="25"/>
      <c r="BW9" s="25">
        <f>+'[1]JULIO 2016'!$H$363+'[1]JULIO 2016'!$H$364+'[1]JULIO 2016'!$H$365+'[1]JULIO 2016'!$H$367+'[1]JULIO 2016'!$H$368+'[1]JULIO 2016'!$H$369+'[1]JULIO 2016'!$H$370+'[1]JULIO 2016'!$H$371+'[1]JULIO 2016'!$H$372+'[1]JULIO 2016'!$H$373+'[1]JULIO 2016'!$H$374+'[1]JULIO 2016'!$H$375+'[1]JULIO 2016'!$H$376+'[1]JULIO 2016'!$H$378+'[1]JULIO 2016'!$H$379+'[1]JULIO 2016'!$H$380+'[1]JULIO 2016'!$H$381+'[1]JULIO 2016'!$H$382+'[1]JULIO 2016'!$H$383+'[1]JULIO 2016'!$H$384+'[1]JULIO 2016'!$H$385+'[1]JULIO 2016'!$H$386+'[1]JULIO 2016'!$H$387+'[1]JULIO 2016'!$H$388+'[1]JULIO 2016'!$H$389+'[1]JULIO 2016'!$H$393+'[1]JULIO 2016'!$H$395+'[1]JULIO 2016'!$H$397+'[1]JULIO 2016'!$H$398+'[1]JULIO 2016'!$H$402+'[1]JULIO 2016'!$H$403+'[1]JULIO 2016'!$H$404+'[1]JULIO 2016'!$H$405+'[1]JULIO 2016'!$H$406+'[1]JULIO 2016'!$H$409+'[1]JULIO 2016'!$H$410+'[1]JULIO 2016'!$H$412+'[1]JULIO 2016'!$H$413+'[1]JULIO 2016'!$H$414+'[1]JULIO 2016'!$H$416+'[1]JULIO 2016'!$H$418+'[1]JULIO 2016'!$H$419+'[1]JULIO 2016'!$H$420+'[1]JULIO 2016'!$H$421+'[1]JULIO 2016'!$H$423+'[1]JULIO 2016'!$H$426+'[1]JULIO 2016'!$H$427+'[1]JULIO 2016'!$H$428+'[1]JULIO 2016'!$H$429+'[1]JULIO 2016'!$H$432+'[1]JULIO 2016'!$H$433+'[1]JULIO 2016'!$H$435+'[1]JULIO 2016'!$H$436+'[1]JULIO 2016'!$H$438+'[1]JULIO 2016'!$H$441</f>
        <v>59946038</v>
      </c>
      <c r="BX9" s="25"/>
      <c r="BY9" s="25">
        <f>+'[1]JULIO 2016'!$H$295-BW9-CN9</f>
        <v>82715075</v>
      </c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>
        <f>+'[1]JULIO 2016'!$H$366+'[1]JULIO 2016'!$H$392+'[1]JULIO 2016'!$H$396+'[1]JULIO 2016'!$H$399+'[1]JULIO 2016'!$H$407+'[1]JULIO 2016'!$H$415+'[1]JULIO 2016'!$H$424</f>
        <v>8849637</v>
      </c>
      <c r="CO9" s="27">
        <f t="shared" si="11"/>
        <v>0.71900825296735904</v>
      </c>
      <c r="CP9" s="25">
        <f t="shared" si="12"/>
        <v>387689250</v>
      </c>
      <c r="CQ9" s="25">
        <f t="shared" si="13"/>
        <v>0</v>
      </c>
      <c r="CR9" s="25">
        <f t="shared" si="13"/>
        <v>304432562</v>
      </c>
      <c r="CS9" s="25">
        <f t="shared" si="13"/>
        <v>0</v>
      </c>
      <c r="CT9" s="25">
        <f t="shared" si="13"/>
        <v>42106325</v>
      </c>
      <c r="CU9" s="25">
        <f t="shared" si="13"/>
        <v>0</v>
      </c>
      <c r="CV9" s="25">
        <f t="shared" si="13"/>
        <v>0</v>
      </c>
      <c r="CW9" s="25">
        <f t="shared" si="14"/>
        <v>0</v>
      </c>
      <c r="CX9" s="25">
        <f t="shared" si="14"/>
        <v>0</v>
      </c>
      <c r="CY9" s="25">
        <f t="shared" si="14"/>
        <v>0</v>
      </c>
      <c r="CZ9" s="25">
        <f t="shared" si="15"/>
        <v>0</v>
      </c>
      <c r="DA9" s="25">
        <f t="shared" si="15"/>
        <v>0</v>
      </c>
      <c r="DB9" s="25">
        <f t="shared" si="15"/>
        <v>0</v>
      </c>
      <c r="DC9" s="25">
        <f t="shared" si="16"/>
        <v>0</v>
      </c>
      <c r="DD9" s="25">
        <f t="shared" si="16"/>
        <v>0</v>
      </c>
      <c r="DE9" s="25">
        <f t="shared" si="16"/>
        <v>0</v>
      </c>
      <c r="DF9" s="25"/>
      <c r="DG9" s="25">
        <f t="shared" si="17"/>
        <v>0</v>
      </c>
      <c r="DH9" s="25">
        <f t="shared" si="17"/>
        <v>0</v>
      </c>
      <c r="DI9" s="25">
        <f t="shared" si="17"/>
        <v>41150363</v>
      </c>
    </row>
    <row r="10" spans="1:113" ht="19.5" customHeight="1" x14ac:dyDescent="0.25">
      <c r="A10" s="32"/>
      <c r="B10" s="221"/>
      <c r="C10" s="21" t="s">
        <v>59</v>
      </c>
      <c r="D10" s="22" t="s">
        <v>60</v>
      </c>
      <c r="E10" s="23">
        <v>310</v>
      </c>
      <c r="F10" s="24" t="s">
        <v>43</v>
      </c>
      <c r="G10" s="25">
        <f t="shared" si="0"/>
        <v>15000000</v>
      </c>
      <c r="H10" s="25"/>
      <c r="I10" s="25"/>
      <c r="J10" s="25"/>
      <c r="K10" s="25">
        <v>15000000</v>
      </c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36"/>
      <c r="AB10" s="27">
        <f t="shared" si="1"/>
        <v>1</v>
      </c>
      <c r="AC10" s="25">
        <f t="shared" si="18"/>
        <v>15000000</v>
      </c>
      <c r="AD10" s="25"/>
      <c r="AE10" s="25"/>
      <c r="AF10" s="25"/>
      <c r="AG10" s="25"/>
      <c r="AH10" s="25">
        <f>+'[1]JULIO 2016'!$G$449</f>
        <v>15000000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7">
        <f t="shared" si="2"/>
        <v>0</v>
      </c>
      <c r="AY10" s="25">
        <f t="shared" si="3"/>
        <v>0</v>
      </c>
      <c r="AZ10" s="25">
        <f t="shared" ref="AZ10:AZ16" si="19">H10-AE10</f>
        <v>0</v>
      </c>
      <c r="BA10" s="25">
        <f t="shared" si="5"/>
        <v>0</v>
      </c>
      <c r="BB10" s="25">
        <f t="shared" si="5"/>
        <v>0</v>
      </c>
      <c r="BC10" s="25">
        <f t="shared" si="6"/>
        <v>0</v>
      </c>
      <c r="BD10" s="25">
        <f t="shared" si="6"/>
        <v>0</v>
      </c>
      <c r="BE10" s="25">
        <f t="shared" si="6"/>
        <v>0</v>
      </c>
      <c r="BF10" s="25">
        <f t="shared" si="6"/>
        <v>0</v>
      </c>
      <c r="BG10" s="25">
        <f t="shared" si="6"/>
        <v>0</v>
      </c>
      <c r="BH10" s="25">
        <f t="shared" si="6"/>
        <v>0</v>
      </c>
      <c r="BI10" s="25">
        <f t="shared" si="6"/>
        <v>0</v>
      </c>
      <c r="BJ10" s="25">
        <f t="shared" si="6"/>
        <v>0</v>
      </c>
      <c r="BK10" s="25">
        <f t="shared" si="6"/>
        <v>0</v>
      </c>
      <c r="BL10" s="25">
        <f t="shared" si="6"/>
        <v>0</v>
      </c>
      <c r="BM10" s="25">
        <f t="shared" si="6"/>
        <v>0</v>
      </c>
      <c r="BN10" s="25">
        <f t="shared" si="6"/>
        <v>0</v>
      </c>
      <c r="BO10" s="25"/>
      <c r="BP10" s="25"/>
      <c r="BQ10" s="25">
        <f t="shared" si="7"/>
        <v>0</v>
      </c>
      <c r="BR10" s="25">
        <f t="shared" si="8"/>
        <v>0</v>
      </c>
      <c r="BS10" s="27">
        <f t="shared" si="9"/>
        <v>0.69284666666666672</v>
      </c>
      <c r="BT10" s="25">
        <f t="shared" si="10"/>
        <v>10392700</v>
      </c>
      <c r="BU10" s="25"/>
      <c r="BV10" s="25"/>
      <c r="BW10" s="25"/>
      <c r="BX10" s="25"/>
      <c r="BY10" s="25">
        <f>+'[1]JULIO 2016'!$H$449</f>
        <v>10392700</v>
      </c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7">
        <f t="shared" si="11"/>
        <v>0.30715333333333328</v>
      </c>
      <c r="CP10" s="25">
        <f t="shared" si="12"/>
        <v>4607300</v>
      </c>
      <c r="CQ10" s="25">
        <f t="shared" si="13"/>
        <v>0</v>
      </c>
      <c r="CR10" s="25">
        <f t="shared" si="13"/>
        <v>0</v>
      </c>
      <c r="CS10" s="25">
        <f t="shared" si="13"/>
        <v>0</v>
      </c>
      <c r="CT10" s="25">
        <f t="shared" si="13"/>
        <v>4607300</v>
      </c>
      <c r="CU10" s="25">
        <f t="shared" si="13"/>
        <v>0</v>
      </c>
      <c r="CV10" s="25">
        <f t="shared" si="13"/>
        <v>0</v>
      </c>
      <c r="CW10" s="25">
        <f t="shared" si="14"/>
        <v>0</v>
      </c>
      <c r="CX10" s="25">
        <f t="shared" si="14"/>
        <v>0</v>
      </c>
      <c r="CY10" s="25">
        <f t="shared" si="14"/>
        <v>0</v>
      </c>
      <c r="CZ10" s="25">
        <f t="shared" si="15"/>
        <v>0</v>
      </c>
      <c r="DA10" s="25">
        <f t="shared" si="15"/>
        <v>0</v>
      </c>
      <c r="DB10" s="25">
        <f t="shared" si="15"/>
        <v>0</v>
      </c>
      <c r="DC10" s="25">
        <f t="shared" si="16"/>
        <v>0</v>
      </c>
      <c r="DD10" s="25">
        <f t="shared" si="16"/>
        <v>0</v>
      </c>
      <c r="DE10" s="25">
        <f t="shared" si="16"/>
        <v>0</v>
      </c>
      <c r="DF10" s="25"/>
      <c r="DG10" s="25">
        <f t="shared" si="17"/>
        <v>0</v>
      </c>
      <c r="DH10" s="25">
        <f t="shared" si="17"/>
        <v>0</v>
      </c>
      <c r="DI10" s="25">
        <f t="shared" si="17"/>
        <v>0</v>
      </c>
    </row>
    <row r="11" spans="1:113" ht="34.5" customHeight="1" x14ac:dyDescent="0.25">
      <c r="A11" s="32"/>
      <c r="B11" s="221"/>
      <c r="C11" s="21" t="s">
        <v>61</v>
      </c>
      <c r="D11" s="22" t="s">
        <v>62</v>
      </c>
      <c r="E11" s="23">
        <v>310</v>
      </c>
      <c r="F11" s="24" t="s">
        <v>43</v>
      </c>
      <c r="G11" s="25">
        <f t="shared" si="0"/>
        <v>50000000</v>
      </c>
      <c r="H11" s="37"/>
      <c r="I11" s="25">
        <v>50000000</v>
      </c>
      <c r="J11" s="37"/>
      <c r="K11" s="37"/>
      <c r="L11" s="25"/>
      <c r="M11" s="37"/>
      <c r="N11" s="30"/>
      <c r="O11" s="30"/>
      <c r="P11" s="30"/>
      <c r="Q11" s="30"/>
      <c r="R11" s="30"/>
      <c r="S11" s="30"/>
      <c r="T11" s="25"/>
      <c r="U11" s="30"/>
      <c r="V11" s="30"/>
      <c r="W11" s="30"/>
      <c r="X11" s="30"/>
      <c r="Y11" s="30"/>
      <c r="Z11" s="37"/>
      <c r="AA11" s="36"/>
      <c r="AB11" s="27">
        <f t="shared" si="1"/>
        <v>0.02</v>
      </c>
      <c r="AC11" s="25">
        <f t="shared" si="18"/>
        <v>1000000</v>
      </c>
      <c r="AD11" s="25"/>
      <c r="AE11" s="25"/>
      <c r="AF11" s="25"/>
      <c r="AG11" s="25"/>
      <c r="AH11" s="25">
        <f>+'[1]JULIO 2016'!$M$463</f>
        <v>1000000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7">
        <f t="shared" si="2"/>
        <v>0.98</v>
      </c>
      <c r="AY11" s="25">
        <f t="shared" si="3"/>
        <v>49000000</v>
      </c>
      <c r="AZ11" s="25">
        <f t="shared" si="19"/>
        <v>0</v>
      </c>
      <c r="BA11" s="25">
        <f t="shared" si="5"/>
        <v>50000000</v>
      </c>
      <c r="BB11" s="25">
        <f t="shared" si="5"/>
        <v>0</v>
      </c>
      <c r="BC11" s="25">
        <f t="shared" si="6"/>
        <v>-1000000</v>
      </c>
      <c r="BD11" s="25">
        <f t="shared" si="6"/>
        <v>0</v>
      </c>
      <c r="BE11" s="25">
        <f t="shared" si="6"/>
        <v>0</v>
      </c>
      <c r="BF11" s="25">
        <f t="shared" si="6"/>
        <v>0</v>
      </c>
      <c r="BG11" s="25">
        <f t="shared" si="6"/>
        <v>0</v>
      </c>
      <c r="BH11" s="25">
        <f t="shared" si="6"/>
        <v>0</v>
      </c>
      <c r="BI11" s="25">
        <f t="shared" si="6"/>
        <v>0</v>
      </c>
      <c r="BJ11" s="25">
        <f t="shared" si="6"/>
        <v>0</v>
      </c>
      <c r="BK11" s="25">
        <f t="shared" si="6"/>
        <v>0</v>
      </c>
      <c r="BL11" s="25">
        <f t="shared" si="6"/>
        <v>0</v>
      </c>
      <c r="BM11" s="25">
        <f t="shared" si="6"/>
        <v>0</v>
      </c>
      <c r="BN11" s="25">
        <f t="shared" si="6"/>
        <v>0</v>
      </c>
      <c r="BO11" s="25"/>
      <c r="BP11" s="25"/>
      <c r="BQ11" s="25">
        <f t="shared" si="7"/>
        <v>0</v>
      </c>
      <c r="BR11" s="25">
        <f t="shared" si="8"/>
        <v>0</v>
      </c>
      <c r="BS11" s="27">
        <f t="shared" si="9"/>
        <v>0.02</v>
      </c>
      <c r="BT11" s="25">
        <f t="shared" si="10"/>
        <v>1000000</v>
      </c>
      <c r="BU11" s="25"/>
      <c r="BV11" s="25"/>
      <c r="BW11" s="25">
        <f>+'[1]JULIO 2016'!$H$461</f>
        <v>1000000</v>
      </c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7">
        <f t="shared" si="11"/>
        <v>0.98</v>
      </c>
      <c r="CP11" s="25">
        <f t="shared" si="12"/>
        <v>49000000</v>
      </c>
      <c r="CQ11" s="25">
        <f t="shared" si="13"/>
        <v>0</v>
      </c>
      <c r="CR11" s="25">
        <f t="shared" si="13"/>
        <v>49000000</v>
      </c>
      <c r="CS11" s="25">
        <f t="shared" si="13"/>
        <v>0</v>
      </c>
      <c r="CT11" s="25">
        <f t="shared" si="13"/>
        <v>0</v>
      </c>
      <c r="CU11" s="25">
        <f t="shared" si="13"/>
        <v>0</v>
      </c>
      <c r="CV11" s="25">
        <f t="shared" si="13"/>
        <v>0</v>
      </c>
      <c r="CW11" s="25">
        <f t="shared" si="14"/>
        <v>0</v>
      </c>
      <c r="CX11" s="25">
        <f t="shared" si="14"/>
        <v>0</v>
      </c>
      <c r="CY11" s="25">
        <f t="shared" si="14"/>
        <v>0</v>
      </c>
      <c r="CZ11" s="25">
        <f t="shared" si="15"/>
        <v>0</v>
      </c>
      <c r="DA11" s="25">
        <f t="shared" si="15"/>
        <v>0</v>
      </c>
      <c r="DB11" s="25">
        <f t="shared" si="15"/>
        <v>0</v>
      </c>
      <c r="DC11" s="25">
        <f t="shared" si="16"/>
        <v>0</v>
      </c>
      <c r="DD11" s="25">
        <f t="shared" si="16"/>
        <v>0</v>
      </c>
      <c r="DE11" s="25">
        <f t="shared" si="16"/>
        <v>0</v>
      </c>
      <c r="DF11" s="25"/>
      <c r="DG11" s="25">
        <f t="shared" si="17"/>
        <v>0</v>
      </c>
      <c r="DH11" s="25">
        <f t="shared" si="17"/>
        <v>0</v>
      </c>
      <c r="DI11" s="25">
        <f t="shared" si="17"/>
        <v>0</v>
      </c>
    </row>
    <row r="12" spans="1:113" ht="21.75" customHeight="1" x14ac:dyDescent="0.25">
      <c r="A12" s="32"/>
      <c r="B12" s="209"/>
      <c r="C12" s="21" t="s">
        <v>63</v>
      </c>
      <c r="D12" s="22" t="s">
        <v>64</v>
      </c>
      <c r="E12" s="23">
        <v>310</v>
      </c>
      <c r="F12" s="24" t="s">
        <v>43</v>
      </c>
      <c r="G12" s="25">
        <f t="shared" si="0"/>
        <v>10000000</v>
      </c>
      <c r="H12" s="37"/>
      <c r="I12" s="25"/>
      <c r="J12" s="37"/>
      <c r="K12" s="25">
        <v>10000000</v>
      </c>
      <c r="L12" s="25"/>
      <c r="M12" s="37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7"/>
      <c r="AA12" s="36"/>
      <c r="AB12" s="27">
        <f t="shared" si="1"/>
        <v>1</v>
      </c>
      <c r="AC12" s="25">
        <f t="shared" si="18"/>
        <v>10000000</v>
      </c>
      <c r="AD12" s="25"/>
      <c r="AE12" s="25"/>
      <c r="AF12" s="25"/>
      <c r="AG12" s="25"/>
      <c r="AH12" s="25">
        <f>+'[6]JUNIO 2016'!$O$399</f>
        <v>10000000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7">
        <f t="shared" si="2"/>
        <v>0</v>
      </c>
      <c r="AY12" s="25">
        <f t="shared" si="3"/>
        <v>0</v>
      </c>
      <c r="AZ12" s="25">
        <f t="shared" si="19"/>
        <v>0</v>
      </c>
      <c r="BA12" s="25">
        <f t="shared" si="5"/>
        <v>0</v>
      </c>
      <c r="BB12" s="25">
        <f t="shared" si="5"/>
        <v>0</v>
      </c>
      <c r="BC12" s="25">
        <f t="shared" si="6"/>
        <v>0</v>
      </c>
      <c r="BD12" s="25">
        <f t="shared" si="6"/>
        <v>0</v>
      </c>
      <c r="BE12" s="25">
        <f t="shared" si="6"/>
        <v>0</v>
      </c>
      <c r="BF12" s="25">
        <f t="shared" si="6"/>
        <v>0</v>
      </c>
      <c r="BG12" s="25">
        <f t="shared" si="6"/>
        <v>0</v>
      </c>
      <c r="BH12" s="25">
        <f t="shared" si="6"/>
        <v>0</v>
      </c>
      <c r="BI12" s="25">
        <f t="shared" si="6"/>
        <v>0</v>
      </c>
      <c r="BJ12" s="25">
        <f t="shared" si="6"/>
        <v>0</v>
      </c>
      <c r="BK12" s="25">
        <f t="shared" si="6"/>
        <v>0</v>
      </c>
      <c r="BL12" s="25">
        <f t="shared" si="6"/>
        <v>0</v>
      </c>
      <c r="BM12" s="25">
        <f t="shared" si="6"/>
        <v>0</v>
      </c>
      <c r="BN12" s="25">
        <f t="shared" si="6"/>
        <v>0</v>
      </c>
      <c r="BO12" s="25"/>
      <c r="BP12" s="25"/>
      <c r="BQ12" s="25">
        <f t="shared" si="7"/>
        <v>0</v>
      </c>
      <c r="BR12" s="25">
        <f t="shared" si="8"/>
        <v>0</v>
      </c>
      <c r="BS12" s="27">
        <f t="shared" si="9"/>
        <v>0</v>
      </c>
      <c r="BT12" s="25">
        <f t="shared" si="10"/>
        <v>0</v>
      </c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7">
        <f t="shared" si="11"/>
        <v>1</v>
      </c>
      <c r="CP12" s="25">
        <f t="shared" si="12"/>
        <v>10000000</v>
      </c>
      <c r="CQ12" s="25">
        <f t="shared" si="13"/>
        <v>0</v>
      </c>
      <c r="CR12" s="25">
        <f t="shared" si="13"/>
        <v>0</v>
      </c>
      <c r="CS12" s="25">
        <f t="shared" si="13"/>
        <v>0</v>
      </c>
      <c r="CT12" s="25">
        <f t="shared" si="13"/>
        <v>10000000</v>
      </c>
      <c r="CU12" s="25">
        <f t="shared" si="13"/>
        <v>0</v>
      </c>
      <c r="CV12" s="25">
        <f t="shared" si="13"/>
        <v>0</v>
      </c>
      <c r="CW12" s="25">
        <f t="shared" si="14"/>
        <v>0</v>
      </c>
      <c r="CX12" s="25">
        <f t="shared" si="14"/>
        <v>0</v>
      </c>
      <c r="CY12" s="25">
        <f t="shared" si="14"/>
        <v>0</v>
      </c>
      <c r="CZ12" s="25">
        <f t="shared" si="15"/>
        <v>0</v>
      </c>
      <c r="DA12" s="25">
        <f t="shared" si="15"/>
        <v>0</v>
      </c>
      <c r="DB12" s="25">
        <f t="shared" si="15"/>
        <v>0</v>
      </c>
      <c r="DC12" s="25">
        <f t="shared" si="16"/>
        <v>0</v>
      </c>
      <c r="DD12" s="25">
        <f t="shared" si="16"/>
        <v>0</v>
      </c>
      <c r="DE12" s="25">
        <f t="shared" si="16"/>
        <v>0</v>
      </c>
      <c r="DF12" s="25"/>
      <c r="DG12" s="25">
        <f t="shared" si="17"/>
        <v>0</v>
      </c>
      <c r="DH12" s="25">
        <f t="shared" si="17"/>
        <v>0</v>
      </c>
      <c r="DI12" s="25">
        <f t="shared" si="17"/>
        <v>0</v>
      </c>
    </row>
    <row r="13" spans="1:113" ht="78.75" customHeight="1" x14ac:dyDescent="0.25">
      <c r="A13" s="32"/>
      <c r="B13" s="35" t="s">
        <v>65</v>
      </c>
      <c r="C13" s="21" t="s">
        <v>66</v>
      </c>
      <c r="D13" s="22" t="s">
        <v>67</v>
      </c>
      <c r="E13" s="23">
        <v>510</v>
      </c>
      <c r="F13" s="24" t="s">
        <v>68</v>
      </c>
      <c r="G13" s="25">
        <f t="shared" si="0"/>
        <v>229304662</v>
      </c>
      <c r="H13" s="25"/>
      <c r="I13" s="25"/>
      <c r="J13" s="25"/>
      <c r="K13" s="25">
        <v>160000000</v>
      </c>
      <c r="L13" s="25">
        <v>14004396</v>
      </c>
      <c r="M13" s="25"/>
      <c r="N13" s="25"/>
      <c r="O13" s="25"/>
      <c r="P13" s="25"/>
      <c r="Q13" s="25"/>
      <c r="R13" s="25"/>
      <c r="S13" s="25"/>
      <c r="T13" s="25">
        <v>1796640</v>
      </c>
      <c r="U13" s="25"/>
      <c r="V13" s="25"/>
      <c r="W13" s="25"/>
      <c r="X13" s="25"/>
      <c r="Y13" s="25"/>
      <c r="Z13" s="25">
        <f>48000000+2053626+3000000+450000</f>
        <v>53503626</v>
      </c>
      <c r="AB13" s="27">
        <f t="shared" si="1"/>
        <v>0.96188879927787951</v>
      </c>
      <c r="AC13" s="25">
        <f t="shared" si="18"/>
        <v>220565586</v>
      </c>
      <c r="AD13" s="25"/>
      <c r="AE13" s="25"/>
      <c r="AF13" s="25"/>
      <c r="AG13" s="25"/>
      <c r="AH13" s="25">
        <v>160000000</v>
      </c>
      <c r="AI13" s="25">
        <f>+'[5]FEBRERO 2016'!$P$697</f>
        <v>14004396</v>
      </c>
      <c r="AJ13" s="25"/>
      <c r="AK13" s="25"/>
      <c r="AL13" s="25"/>
      <c r="AM13" s="25"/>
      <c r="AN13" s="25"/>
      <c r="AO13" s="25"/>
      <c r="AP13" s="25"/>
      <c r="AQ13" s="25">
        <f>+'[5]FEBRERO 2016'!$X$699</f>
        <v>1796640</v>
      </c>
      <c r="AR13" s="25"/>
      <c r="AS13" s="25"/>
      <c r="AT13" s="25"/>
      <c r="AU13" s="25"/>
      <c r="AV13" s="25"/>
      <c r="AW13" s="25">
        <f>+'[3]ABRIL 2016'!$AG$1142</f>
        <v>44764550</v>
      </c>
      <c r="AX13" s="27">
        <f t="shared" si="2"/>
        <v>3.8111200722120486E-2</v>
      </c>
      <c r="AY13" s="25">
        <f t="shared" si="3"/>
        <v>8739076</v>
      </c>
      <c r="AZ13" s="25">
        <f t="shared" si="19"/>
        <v>0</v>
      </c>
      <c r="BA13" s="25">
        <f t="shared" si="5"/>
        <v>0</v>
      </c>
      <c r="BB13" s="25">
        <f t="shared" si="5"/>
        <v>0</v>
      </c>
      <c r="BC13" s="25">
        <f t="shared" si="6"/>
        <v>0</v>
      </c>
      <c r="BD13" s="25">
        <f t="shared" si="6"/>
        <v>0</v>
      </c>
      <c r="BE13" s="25">
        <f t="shared" si="6"/>
        <v>0</v>
      </c>
      <c r="BF13" s="25">
        <f t="shared" si="6"/>
        <v>0</v>
      </c>
      <c r="BG13" s="25">
        <f t="shared" si="6"/>
        <v>0</v>
      </c>
      <c r="BH13" s="25">
        <f t="shared" si="6"/>
        <v>0</v>
      </c>
      <c r="BI13" s="25">
        <f t="shared" si="6"/>
        <v>0</v>
      </c>
      <c r="BJ13" s="25">
        <f t="shared" si="6"/>
        <v>0</v>
      </c>
      <c r="BK13" s="25">
        <f t="shared" si="6"/>
        <v>0</v>
      </c>
      <c r="BL13" s="25">
        <f t="shared" si="6"/>
        <v>0</v>
      </c>
      <c r="BM13" s="25">
        <f t="shared" si="6"/>
        <v>0</v>
      </c>
      <c r="BN13" s="25">
        <f t="shared" si="6"/>
        <v>0</v>
      </c>
      <c r="BO13" s="25"/>
      <c r="BP13" s="25"/>
      <c r="BQ13" s="25">
        <f t="shared" si="7"/>
        <v>0</v>
      </c>
      <c r="BR13" s="25">
        <f t="shared" si="8"/>
        <v>8739076</v>
      </c>
      <c r="BS13" s="27">
        <f>+BT13/G13</f>
        <v>0.88773562745968071</v>
      </c>
      <c r="BT13" s="25">
        <f t="shared" si="10"/>
        <v>203561918</v>
      </c>
      <c r="BU13" s="25"/>
      <c r="BV13" s="25"/>
      <c r="BW13" s="25"/>
      <c r="BX13" s="25"/>
      <c r="BY13" s="25">
        <f>+'[6]JUNIO 2016'!$H$1519+'[6]JUNIO 2016'!$H$1521+'[6]JUNIO 2016'!$H$1523+'[6]JUNIO 2016'!$H$1525+'[6]JUNIO 2016'!$H$1531+'[6]JUNIO 2016'!$H$1533+'[6]JUNIO 2016'!$H$1547+'[6]JUNIO 2016'!$H$1564</f>
        <v>143458824</v>
      </c>
      <c r="BZ13" s="25">
        <f>+'[7]MAYO 2016'!$H$1359</f>
        <v>14004396</v>
      </c>
      <c r="CA13" s="25"/>
      <c r="CB13" s="25"/>
      <c r="CC13" s="25"/>
      <c r="CD13" s="25"/>
      <c r="CE13" s="25"/>
      <c r="CF13" s="25"/>
      <c r="CG13" s="25"/>
      <c r="CH13" s="25">
        <f>+'[7]MAYO 2016'!$H$1361</f>
        <v>1796640</v>
      </c>
      <c r="CI13" s="25"/>
      <c r="CJ13" s="25"/>
      <c r="CK13" s="25"/>
      <c r="CL13" s="25"/>
      <c r="CM13" s="25"/>
      <c r="CN13" s="25">
        <f>+'[7]MAYO 2016'!$H$1325+'[7]MAYO 2016'!$H$1333+'[7]MAYO 2016'!$H$1336+'[7]MAYO 2016'!$H$1340+'[7]MAYO 2016'!$H$1342+'[7]MAYO 2016'!$H$1344+'[7]MAYO 2016'!$H$1354+'[7]MAYO 2016'!$H$1355+'[7]MAYO 2016'!$H$1363+'[7]MAYO 2016'!$H$1366+'[7]MAYO 2016'!$H$1367</f>
        <v>44302058</v>
      </c>
      <c r="CO13" s="27">
        <f t="shared" si="11"/>
        <v>0.11226437254031929</v>
      </c>
      <c r="CP13" s="25">
        <f t="shared" si="12"/>
        <v>25742744</v>
      </c>
      <c r="CQ13" s="25">
        <f t="shared" si="13"/>
        <v>0</v>
      </c>
      <c r="CR13" s="25">
        <f t="shared" si="13"/>
        <v>0</v>
      </c>
      <c r="CS13" s="25">
        <f t="shared" si="13"/>
        <v>0</v>
      </c>
      <c r="CT13" s="25">
        <f t="shared" si="13"/>
        <v>16541176</v>
      </c>
      <c r="CU13" s="25">
        <f t="shared" si="13"/>
        <v>0</v>
      </c>
      <c r="CV13" s="25">
        <f t="shared" si="13"/>
        <v>0</v>
      </c>
      <c r="CW13" s="25">
        <f t="shared" si="14"/>
        <v>0</v>
      </c>
      <c r="CX13" s="25">
        <f t="shared" si="14"/>
        <v>0</v>
      </c>
      <c r="CY13" s="25">
        <f t="shared" si="14"/>
        <v>0</v>
      </c>
      <c r="CZ13" s="25">
        <f t="shared" si="15"/>
        <v>0</v>
      </c>
      <c r="DA13" s="25">
        <f t="shared" si="15"/>
        <v>0</v>
      </c>
      <c r="DB13" s="25">
        <f t="shared" si="15"/>
        <v>0</v>
      </c>
      <c r="DC13" s="25">
        <f t="shared" si="16"/>
        <v>0</v>
      </c>
      <c r="DD13" s="25">
        <f t="shared" si="16"/>
        <v>0</v>
      </c>
      <c r="DE13" s="25">
        <f t="shared" si="16"/>
        <v>0</v>
      </c>
      <c r="DF13" s="25"/>
      <c r="DG13" s="25">
        <f t="shared" si="17"/>
        <v>0</v>
      </c>
      <c r="DH13" s="25">
        <f t="shared" si="17"/>
        <v>0</v>
      </c>
      <c r="DI13" s="25">
        <f t="shared" si="17"/>
        <v>9201568</v>
      </c>
    </row>
    <row r="14" spans="1:113" ht="50.25" customHeight="1" x14ac:dyDescent="0.25">
      <c r="A14" s="32"/>
      <c r="B14" s="208" t="s">
        <v>69</v>
      </c>
      <c r="C14" s="21" t="s">
        <v>70</v>
      </c>
      <c r="D14" s="22" t="s">
        <v>71</v>
      </c>
      <c r="E14" s="23">
        <v>510</v>
      </c>
      <c r="F14" s="24" t="s">
        <v>43</v>
      </c>
      <c r="G14" s="25">
        <f t="shared" si="0"/>
        <v>65000000</v>
      </c>
      <c r="H14" s="25"/>
      <c r="I14" s="25"/>
      <c r="J14" s="25"/>
      <c r="K14" s="25">
        <v>65000000</v>
      </c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B14" s="27">
        <f t="shared" si="1"/>
        <v>0.77717787692307694</v>
      </c>
      <c r="AC14" s="25">
        <f t="shared" si="18"/>
        <v>50516562</v>
      </c>
      <c r="AD14" s="25"/>
      <c r="AE14" s="25"/>
      <c r="AF14" s="25"/>
      <c r="AG14" s="25"/>
      <c r="AH14" s="25">
        <f>+'[1]JULIO 2016'!$O$1743</f>
        <v>50516562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7">
        <f t="shared" si="2"/>
        <v>0.22282212307692306</v>
      </c>
      <c r="AY14" s="25">
        <f t="shared" si="3"/>
        <v>14483438</v>
      </c>
      <c r="AZ14" s="25">
        <f t="shared" si="19"/>
        <v>0</v>
      </c>
      <c r="BA14" s="25">
        <f t="shared" si="5"/>
        <v>0</v>
      </c>
      <c r="BB14" s="25">
        <f t="shared" si="5"/>
        <v>0</v>
      </c>
      <c r="BC14" s="25">
        <f t="shared" si="6"/>
        <v>14483438</v>
      </c>
      <c r="BD14" s="25">
        <f t="shared" si="6"/>
        <v>0</v>
      </c>
      <c r="BE14" s="25">
        <f t="shared" si="6"/>
        <v>0</v>
      </c>
      <c r="BF14" s="25">
        <f t="shared" si="6"/>
        <v>0</v>
      </c>
      <c r="BG14" s="25">
        <f t="shared" si="6"/>
        <v>0</v>
      </c>
      <c r="BH14" s="25">
        <f t="shared" si="6"/>
        <v>0</v>
      </c>
      <c r="BI14" s="25">
        <f t="shared" si="6"/>
        <v>0</v>
      </c>
      <c r="BJ14" s="25">
        <f t="shared" si="6"/>
        <v>0</v>
      </c>
      <c r="BK14" s="25">
        <f t="shared" si="6"/>
        <v>0</v>
      </c>
      <c r="BL14" s="25">
        <f t="shared" si="6"/>
        <v>0</v>
      </c>
      <c r="BM14" s="25">
        <f t="shared" si="6"/>
        <v>0</v>
      </c>
      <c r="BN14" s="25">
        <f t="shared" si="6"/>
        <v>0</v>
      </c>
      <c r="BO14" s="25"/>
      <c r="BP14" s="25">
        <f>+X14-AU14</f>
        <v>0</v>
      </c>
      <c r="BQ14" s="25">
        <f t="shared" si="7"/>
        <v>0</v>
      </c>
      <c r="BR14" s="25">
        <f t="shared" si="8"/>
        <v>0</v>
      </c>
      <c r="BS14" s="27">
        <f t="shared" si="9"/>
        <v>0.71571304615384612</v>
      </c>
      <c r="BT14" s="25">
        <f t="shared" si="10"/>
        <v>46521348</v>
      </c>
      <c r="BU14" s="25"/>
      <c r="BV14" s="25"/>
      <c r="BW14" s="25"/>
      <c r="BX14" s="25"/>
      <c r="BY14" s="25">
        <f>+'[1]JULIO 2016'!$H$1741</f>
        <v>46521348</v>
      </c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7">
        <f t="shared" si="11"/>
        <v>0.28428695384615388</v>
      </c>
      <c r="CP14" s="25">
        <f t="shared" si="12"/>
        <v>18478652</v>
      </c>
      <c r="CQ14" s="25">
        <f t="shared" si="13"/>
        <v>0</v>
      </c>
      <c r="CR14" s="25">
        <f t="shared" si="13"/>
        <v>0</v>
      </c>
      <c r="CS14" s="25">
        <f t="shared" si="13"/>
        <v>0</v>
      </c>
      <c r="CT14" s="25">
        <f t="shared" si="13"/>
        <v>18478652</v>
      </c>
      <c r="CU14" s="25">
        <f t="shared" si="13"/>
        <v>0</v>
      </c>
      <c r="CV14" s="25">
        <f t="shared" si="13"/>
        <v>0</v>
      </c>
      <c r="CW14" s="25">
        <f t="shared" si="14"/>
        <v>0</v>
      </c>
      <c r="CX14" s="25">
        <f t="shared" si="14"/>
        <v>0</v>
      </c>
      <c r="CY14" s="25">
        <f t="shared" si="14"/>
        <v>0</v>
      </c>
      <c r="CZ14" s="25">
        <f t="shared" si="15"/>
        <v>0</v>
      </c>
      <c r="DA14" s="25">
        <f t="shared" si="15"/>
        <v>0</v>
      </c>
      <c r="DB14" s="25">
        <f t="shared" si="15"/>
        <v>0</v>
      </c>
      <c r="DC14" s="25">
        <f t="shared" si="16"/>
        <v>0</v>
      </c>
      <c r="DD14" s="25">
        <f t="shared" si="16"/>
        <v>0</v>
      </c>
      <c r="DE14" s="25">
        <f t="shared" si="16"/>
        <v>0</v>
      </c>
      <c r="DF14" s="25"/>
      <c r="DG14" s="25">
        <f t="shared" si="17"/>
        <v>0</v>
      </c>
      <c r="DH14" s="25">
        <f t="shared" si="17"/>
        <v>0</v>
      </c>
      <c r="DI14" s="25">
        <f t="shared" si="17"/>
        <v>0</v>
      </c>
    </row>
    <row r="15" spans="1:113" ht="37.5" customHeight="1" x14ac:dyDescent="0.25">
      <c r="A15" s="32"/>
      <c r="B15" s="221"/>
      <c r="C15" s="21" t="s">
        <v>72</v>
      </c>
      <c r="D15" s="22" t="s">
        <v>73</v>
      </c>
      <c r="E15" s="23">
        <v>510</v>
      </c>
      <c r="F15" s="24" t="s">
        <v>43</v>
      </c>
      <c r="G15" s="25">
        <f t="shared" si="0"/>
        <v>32000000</v>
      </c>
      <c r="H15" s="25"/>
      <c r="I15" s="25"/>
      <c r="J15" s="25"/>
      <c r="K15" s="25">
        <v>1568554</v>
      </c>
      <c r="L15" s="25"/>
      <c r="M15" s="25"/>
      <c r="N15" s="25"/>
      <c r="O15" s="25"/>
      <c r="P15" s="25"/>
      <c r="Q15" s="25"/>
      <c r="R15" s="25"/>
      <c r="S15" s="25">
        <v>30431446</v>
      </c>
      <c r="T15" s="25"/>
      <c r="U15" s="25"/>
      <c r="V15" s="25"/>
      <c r="W15" s="25"/>
      <c r="X15" s="25"/>
      <c r="Y15" s="25"/>
      <c r="Z15" s="25"/>
      <c r="AB15" s="27">
        <f t="shared" si="1"/>
        <v>0.76973915625</v>
      </c>
      <c r="AC15" s="25">
        <f t="shared" si="18"/>
        <v>24631653</v>
      </c>
      <c r="AD15" s="25"/>
      <c r="AE15" s="25"/>
      <c r="AF15" s="25"/>
      <c r="AG15" s="25"/>
      <c r="AH15" s="25">
        <f>+'[7]MAYO 2016'!$O$1393</f>
        <v>1550000</v>
      </c>
      <c r="AI15" s="25"/>
      <c r="AJ15" s="25"/>
      <c r="AK15" s="25"/>
      <c r="AL15" s="25"/>
      <c r="AM15" s="25"/>
      <c r="AN15" s="25"/>
      <c r="AO15" s="25"/>
      <c r="AP15" s="25">
        <f>+'[1]JULIO 2016'!$W$1776</f>
        <v>23081653</v>
      </c>
      <c r="AQ15" s="25"/>
      <c r="AR15" s="25"/>
      <c r="AS15" s="25"/>
      <c r="AT15" s="25"/>
      <c r="AU15" s="25"/>
      <c r="AV15" s="25"/>
      <c r="AW15" s="25"/>
      <c r="AX15" s="27">
        <f t="shared" si="2"/>
        <v>0.23026084375</v>
      </c>
      <c r="AY15" s="25">
        <f t="shared" si="3"/>
        <v>7368347</v>
      </c>
      <c r="AZ15" s="25">
        <f t="shared" si="19"/>
        <v>0</v>
      </c>
      <c r="BA15" s="25">
        <f t="shared" si="5"/>
        <v>0</v>
      </c>
      <c r="BB15" s="25">
        <f t="shared" si="5"/>
        <v>0</v>
      </c>
      <c r="BC15" s="25">
        <f t="shared" si="6"/>
        <v>18554</v>
      </c>
      <c r="BD15" s="25">
        <f t="shared" si="6"/>
        <v>0</v>
      </c>
      <c r="BE15" s="25">
        <f t="shared" si="6"/>
        <v>0</v>
      </c>
      <c r="BF15" s="25">
        <f t="shared" si="6"/>
        <v>0</v>
      </c>
      <c r="BG15" s="25">
        <f t="shared" si="6"/>
        <v>0</v>
      </c>
      <c r="BH15" s="25">
        <f t="shared" si="6"/>
        <v>0</v>
      </c>
      <c r="BI15" s="25">
        <f t="shared" si="6"/>
        <v>0</v>
      </c>
      <c r="BJ15" s="25">
        <f t="shared" si="6"/>
        <v>0</v>
      </c>
      <c r="BK15" s="25">
        <f t="shared" si="6"/>
        <v>7349793</v>
      </c>
      <c r="BL15" s="25">
        <f t="shared" si="6"/>
        <v>0</v>
      </c>
      <c r="BM15" s="25">
        <f t="shared" si="6"/>
        <v>0</v>
      </c>
      <c r="BN15" s="25">
        <f t="shared" si="6"/>
        <v>0</v>
      </c>
      <c r="BO15" s="25"/>
      <c r="BP15" s="25"/>
      <c r="BQ15" s="25">
        <f t="shared" si="7"/>
        <v>0</v>
      </c>
      <c r="BR15" s="25">
        <f t="shared" si="8"/>
        <v>0</v>
      </c>
      <c r="BS15" s="27">
        <f t="shared" si="9"/>
        <v>0.76941003124999996</v>
      </c>
      <c r="BT15" s="25">
        <f t="shared" si="10"/>
        <v>24621121</v>
      </c>
      <c r="BU15" s="25"/>
      <c r="BV15" s="25"/>
      <c r="BW15" s="25"/>
      <c r="BX15" s="25"/>
      <c r="BY15" s="25">
        <f>+'[7]MAYO 2016'!$O$1397</f>
        <v>1550000</v>
      </c>
      <c r="BZ15" s="25"/>
      <c r="CA15" s="25"/>
      <c r="CB15" s="25"/>
      <c r="CC15" s="25"/>
      <c r="CD15" s="25"/>
      <c r="CE15" s="25"/>
      <c r="CF15" s="25"/>
      <c r="CG15" s="25">
        <f>+'[1]JULIO 2016'!$H$1774-BY15</f>
        <v>23071121</v>
      </c>
      <c r="CH15" s="25"/>
      <c r="CI15" s="25"/>
      <c r="CJ15" s="25"/>
      <c r="CK15" s="25"/>
      <c r="CL15" s="25"/>
      <c r="CM15" s="25"/>
      <c r="CN15" s="25"/>
      <c r="CO15" s="27">
        <f t="shared" si="11"/>
        <v>0.23058996875000004</v>
      </c>
      <c r="CP15" s="25">
        <f t="shared" si="12"/>
        <v>7378879</v>
      </c>
      <c r="CQ15" s="25">
        <f t="shared" si="13"/>
        <v>0</v>
      </c>
      <c r="CR15" s="25">
        <f t="shared" si="13"/>
        <v>0</v>
      </c>
      <c r="CS15" s="25">
        <f t="shared" si="13"/>
        <v>0</v>
      </c>
      <c r="CT15" s="25">
        <f t="shared" si="13"/>
        <v>18554</v>
      </c>
      <c r="CU15" s="25">
        <f t="shared" si="13"/>
        <v>0</v>
      </c>
      <c r="CV15" s="25">
        <f t="shared" si="13"/>
        <v>0</v>
      </c>
      <c r="CW15" s="25">
        <f t="shared" si="14"/>
        <v>0</v>
      </c>
      <c r="CX15" s="25">
        <f t="shared" si="14"/>
        <v>0</v>
      </c>
      <c r="CY15" s="25">
        <f t="shared" si="14"/>
        <v>0</v>
      </c>
      <c r="CZ15" s="25">
        <f t="shared" si="15"/>
        <v>0</v>
      </c>
      <c r="DA15" s="25">
        <f t="shared" si="15"/>
        <v>0</v>
      </c>
      <c r="DB15" s="25">
        <f t="shared" si="15"/>
        <v>7360325</v>
      </c>
      <c r="DC15" s="25">
        <f t="shared" si="16"/>
        <v>0</v>
      </c>
      <c r="DD15" s="25">
        <f t="shared" si="16"/>
        <v>0</v>
      </c>
      <c r="DE15" s="25">
        <f t="shared" si="16"/>
        <v>0</v>
      </c>
      <c r="DF15" s="25"/>
      <c r="DG15" s="25">
        <f t="shared" si="17"/>
        <v>0</v>
      </c>
      <c r="DH15" s="25">
        <f t="shared" si="17"/>
        <v>0</v>
      </c>
      <c r="DI15" s="25">
        <f t="shared" si="17"/>
        <v>0</v>
      </c>
    </row>
    <row r="16" spans="1:113" ht="24.75" hidden="1" customHeight="1" x14ac:dyDescent="0.25">
      <c r="A16" s="32"/>
      <c r="B16" s="209"/>
      <c r="C16" s="21" t="s">
        <v>74</v>
      </c>
      <c r="D16" s="22" t="s">
        <v>75</v>
      </c>
      <c r="E16" s="23">
        <v>510</v>
      </c>
      <c r="F16" s="24" t="s">
        <v>76</v>
      </c>
      <c r="G16" s="25">
        <f t="shared" si="0"/>
        <v>0</v>
      </c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>
        <f>4000000-4000000</f>
        <v>0</v>
      </c>
      <c r="AB16" s="27" t="e">
        <f t="shared" si="1"/>
        <v>#DIV/0!</v>
      </c>
      <c r="AC16" s="25">
        <f t="shared" si="18"/>
        <v>0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7" t="e">
        <f t="shared" si="2"/>
        <v>#DIV/0!</v>
      </c>
      <c r="AY16" s="25">
        <f t="shared" si="3"/>
        <v>0</v>
      </c>
      <c r="AZ16" s="25">
        <f t="shared" si="19"/>
        <v>0</v>
      </c>
      <c r="BA16" s="25">
        <f t="shared" si="5"/>
        <v>0</v>
      </c>
      <c r="BB16" s="25">
        <f t="shared" si="5"/>
        <v>0</v>
      </c>
      <c r="BC16" s="25">
        <f t="shared" si="6"/>
        <v>0</v>
      </c>
      <c r="BD16" s="25">
        <f t="shared" si="6"/>
        <v>0</v>
      </c>
      <c r="BE16" s="25">
        <f t="shared" si="6"/>
        <v>0</v>
      </c>
      <c r="BF16" s="25">
        <f t="shared" si="6"/>
        <v>0</v>
      </c>
      <c r="BG16" s="25">
        <f t="shared" si="6"/>
        <v>0</v>
      </c>
      <c r="BH16" s="25">
        <f t="shared" si="6"/>
        <v>0</v>
      </c>
      <c r="BI16" s="25">
        <f t="shared" si="6"/>
        <v>0</v>
      </c>
      <c r="BJ16" s="25">
        <f t="shared" si="6"/>
        <v>0</v>
      </c>
      <c r="BK16" s="25">
        <f t="shared" si="6"/>
        <v>0</v>
      </c>
      <c r="BL16" s="25">
        <f t="shared" si="6"/>
        <v>0</v>
      </c>
      <c r="BM16" s="25">
        <f t="shared" si="6"/>
        <v>0</v>
      </c>
      <c r="BN16" s="25">
        <f t="shared" si="6"/>
        <v>0</v>
      </c>
      <c r="BO16" s="25"/>
      <c r="BP16" s="25"/>
      <c r="BQ16" s="25">
        <f t="shared" si="7"/>
        <v>0</v>
      </c>
      <c r="BR16" s="25">
        <f t="shared" si="8"/>
        <v>0</v>
      </c>
      <c r="BS16" s="27" t="e">
        <f t="shared" si="9"/>
        <v>#DIV/0!</v>
      </c>
      <c r="BT16" s="25">
        <f t="shared" si="10"/>
        <v>0</v>
      </c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7" t="e">
        <f t="shared" si="11"/>
        <v>#DIV/0!</v>
      </c>
      <c r="CP16" s="25">
        <f t="shared" si="12"/>
        <v>0</v>
      </c>
      <c r="CQ16" s="25">
        <f t="shared" si="13"/>
        <v>0</v>
      </c>
      <c r="CR16" s="25">
        <f t="shared" si="13"/>
        <v>0</v>
      </c>
      <c r="CS16" s="25">
        <f t="shared" si="13"/>
        <v>0</v>
      </c>
      <c r="CT16" s="25">
        <f t="shared" si="13"/>
        <v>0</v>
      </c>
      <c r="CU16" s="25">
        <f t="shared" si="13"/>
        <v>0</v>
      </c>
      <c r="CV16" s="25">
        <f t="shared" si="13"/>
        <v>0</v>
      </c>
      <c r="CW16" s="25">
        <f t="shared" si="14"/>
        <v>0</v>
      </c>
      <c r="CX16" s="25">
        <f t="shared" si="14"/>
        <v>0</v>
      </c>
      <c r="CY16" s="25">
        <f t="shared" si="14"/>
        <v>0</v>
      </c>
      <c r="CZ16" s="25">
        <f t="shared" si="15"/>
        <v>0</v>
      </c>
      <c r="DA16" s="25">
        <f t="shared" si="15"/>
        <v>0</v>
      </c>
      <c r="DB16" s="25">
        <f t="shared" si="15"/>
        <v>0</v>
      </c>
      <c r="DC16" s="25">
        <f t="shared" si="16"/>
        <v>0</v>
      </c>
      <c r="DD16" s="25">
        <f t="shared" si="16"/>
        <v>0</v>
      </c>
      <c r="DE16" s="25">
        <f t="shared" si="16"/>
        <v>0</v>
      </c>
      <c r="DF16" s="25"/>
      <c r="DG16" s="25">
        <f t="shared" si="17"/>
        <v>0</v>
      </c>
      <c r="DH16" s="25">
        <f t="shared" si="17"/>
        <v>0</v>
      </c>
      <c r="DI16" s="25">
        <f t="shared" si="17"/>
        <v>0</v>
      </c>
    </row>
    <row r="17" spans="1:115" ht="21.75" customHeight="1" x14ac:dyDescent="0.25">
      <c r="A17" s="32"/>
      <c r="B17" s="38" t="s">
        <v>77</v>
      </c>
      <c r="C17" s="21" t="s">
        <v>78</v>
      </c>
      <c r="D17" s="22" t="s">
        <v>79</v>
      </c>
      <c r="E17" s="23">
        <v>510</v>
      </c>
      <c r="F17" s="24" t="s">
        <v>43</v>
      </c>
      <c r="G17" s="25">
        <f t="shared" si="0"/>
        <v>30800000</v>
      </c>
      <c r="H17" s="25"/>
      <c r="I17" s="25"/>
      <c r="J17" s="25"/>
      <c r="K17" s="25">
        <f>30800000</f>
        <v>30800000</v>
      </c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B17" s="27">
        <f t="shared" si="1"/>
        <v>1</v>
      </c>
      <c r="AC17" s="25">
        <f t="shared" si="18"/>
        <v>30800000</v>
      </c>
      <c r="AD17" s="25"/>
      <c r="AE17" s="25"/>
      <c r="AF17" s="25"/>
      <c r="AG17" s="25"/>
      <c r="AH17" s="25">
        <f>+'[6]JUNIO 2016'!$O$1629</f>
        <v>30800000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7">
        <f t="shared" si="2"/>
        <v>0</v>
      </c>
      <c r="AY17" s="25">
        <f t="shared" si="3"/>
        <v>0</v>
      </c>
      <c r="AZ17" s="25">
        <f>+H17</f>
        <v>0</v>
      </c>
      <c r="BA17" s="25">
        <f>+I17</f>
        <v>0</v>
      </c>
      <c r="BB17" s="25">
        <f>+J17</f>
        <v>0</v>
      </c>
      <c r="BC17" s="25">
        <f>+K17-AH17</f>
        <v>0</v>
      </c>
      <c r="BD17" s="25">
        <f t="shared" ref="BD17:BN17" si="20">+L17</f>
        <v>0</v>
      </c>
      <c r="BE17" s="25">
        <f t="shared" si="20"/>
        <v>0</v>
      </c>
      <c r="BF17" s="25">
        <f t="shared" si="20"/>
        <v>0</v>
      </c>
      <c r="BG17" s="25">
        <f t="shared" si="20"/>
        <v>0</v>
      </c>
      <c r="BH17" s="25">
        <f t="shared" si="20"/>
        <v>0</v>
      </c>
      <c r="BI17" s="25">
        <f t="shared" si="20"/>
        <v>0</v>
      </c>
      <c r="BJ17" s="25">
        <f t="shared" si="20"/>
        <v>0</v>
      </c>
      <c r="BK17" s="25">
        <f t="shared" si="20"/>
        <v>0</v>
      </c>
      <c r="BL17" s="25">
        <f t="shared" si="20"/>
        <v>0</v>
      </c>
      <c r="BM17" s="25">
        <f t="shared" si="20"/>
        <v>0</v>
      </c>
      <c r="BN17" s="25">
        <f t="shared" si="20"/>
        <v>0</v>
      </c>
      <c r="BO17" s="25"/>
      <c r="BP17" s="25">
        <f>+X17</f>
        <v>0</v>
      </c>
      <c r="BQ17" s="25">
        <f>+Y17</f>
        <v>0</v>
      </c>
      <c r="BR17" s="25">
        <f>+Z17</f>
        <v>0</v>
      </c>
      <c r="BS17" s="27">
        <f t="shared" si="9"/>
        <v>0.6428571428571429</v>
      </c>
      <c r="BT17" s="25">
        <f t="shared" si="10"/>
        <v>19800000</v>
      </c>
      <c r="BU17" s="25"/>
      <c r="BV17" s="25"/>
      <c r="BW17" s="25"/>
      <c r="BX17" s="25"/>
      <c r="BY17" s="25">
        <f>+'[1]JULIO 2016'!$H$1796</f>
        <v>19800000</v>
      </c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7">
        <f t="shared" si="11"/>
        <v>0.3571428571428571</v>
      </c>
      <c r="CP17" s="25">
        <f t="shared" si="12"/>
        <v>11000000</v>
      </c>
      <c r="CQ17" s="25">
        <f t="shared" si="13"/>
        <v>0</v>
      </c>
      <c r="CR17" s="25">
        <f t="shared" si="13"/>
        <v>0</v>
      </c>
      <c r="CS17" s="25">
        <f t="shared" si="13"/>
        <v>0</v>
      </c>
      <c r="CT17" s="25">
        <f t="shared" si="13"/>
        <v>11000000</v>
      </c>
      <c r="CU17" s="25">
        <f t="shared" si="13"/>
        <v>0</v>
      </c>
      <c r="CV17" s="25">
        <f t="shared" si="13"/>
        <v>0</v>
      </c>
      <c r="CW17" s="25">
        <f>N17-CB17</f>
        <v>0</v>
      </c>
      <c r="CX17" s="25">
        <f>O17-CC17</f>
        <v>0</v>
      </c>
      <c r="CY17" s="25">
        <f>P17-CD17</f>
        <v>0</v>
      </c>
      <c r="CZ17" s="25">
        <f t="shared" si="15"/>
        <v>0</v>
      </c>
      <c r="DA17" s="25">
        <f t="shared" si="15"/>
        <v>0</v>
      </c>
      <c r="DB17" s="25">
        <f t="shared" si="15"/>
        <v>0</v>
      </c>
      <c r="DC17" s="25">
        <f>T17-CH17</f>
        <v>0</v>
      </c>
      <c r="DD17" s="25">
        <f>U17-CI17</f>
        <v>0</v>
      </c>
      <c r="DE17" s="25">
        <f>V17-CJ17</f>
        <v>0</v>
      </c>
      <c r="DF17" s="25"/>
      <c r="DG17" s="25">
        <f>X17-CL17</f>
        <v>0</v>
      </c>
      <c r="DH17" s="25">
        <f>Y17-CM17</f>
        <v>0</v>
      </c>
      <c r="DI17" s="25">
        <f>Z17-CN17</f>
        <v>0</v>
      </c>
    </row>
    <row r="18" spans="1:115" ht="30.75" customHeight="1" x14ac:dyDescent="0.25">
      <c r="A18" s="32"/>
      <c r="B18" s="208" t="s">
        <v>80</v>
      </c>
      <c r="C18" s="21" t="s">
        <v>81</v>
      </c>
      <c r="D18" s="22" t="s">
        <v>82</v>
      </c>
      <c r="E18" s="23">
        <v>510</v>
      </c>
      <c r="F18" s="24" t="s">
        <v>43</v>
      </c>
      <c r="G18" s="25">
        <f t="shared" si="0"/>
        <v>17000000</v>
      </c>
      <c r="H18" s="25"/>
      <c r="I18" s="25"/>
      <c r="J18" s="25"/>
      <c r="K18" s="25">
        <v>17000000</v>
      </c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B18" s="27">
        <f t="shared" si="1"/>
        <v>0.53276688235294123</v>
      </c>
      <c r="AC18" s="25">
        <f t="shared" si="18"/>
        <v>9057037</v>
      </c>
      <c r="AD18" s="25"/>
      <c r="AE18" s="25"/>
      <c r="AF18" s="25"/>
      <c r="AG18" s="25"/>
      <c r="AH18" s="25">
        <f>+'[1]JULIO 2016'!$O$1808</f>
        <v>9057037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7">
        <f t="shared" si="2"/>
        <v>0.46723311764705877</v>
      </c>
      <c r="AY18" s="25">
        <f t="shared" si="3"/>
        <v>7942963</v>
      </c>
      <c r="AZ18" s="25">
        <f t="shared" ref="AZ18:BB19" si="21">H18-AE18</f>
        <v>0</v>
      </c>
      <c r="BA18" s="25">
        <f t="shared" si="21"/>
        <v>0</v>
      </c>
      <c r="BB18" s="25">
        <f t="shared" si="21"/>
        <v>0</v>
      </c>
      <c r="BC18" s="25">
        <f>+K18-AH18</f>
        <v>7942963</v>
      </c>
      <c r="BD18" s="25">
        <f t="shared" ref="BD18:BN19" si="22">+L18-AI18</f>
        <v>0</v>
      </c>
      <c r="BE18" s="25">
        <f t="shared" si="22"/>
        <v>0</v>
      </c>
      <c r="BF18" s="25">
        <f t="shared" si="22"/>
        <v>0</v>
      </c>
      <c r="BG18" s="25">
        <f t="shared" si="22"/>
        <v>0</v>
      </c>
      <c r="BH18" s="25">
        <f t="shared" si="22"/>
        <v>0</v>
      </c>
      <c r="BI18" s="25">
        <f t="shared" si="22"/>
        <v>0</v>
      </c>
      <c r="BJ18" s="25">
        <f t="shared" si="22"/>
        <v>0</v>
      </c>
      <c r="BK18" s="25">
        <f t="shared" si="22"/>
        <v>0</v>
      </c>
      <c r="BL18" s="25">
        <f t="shared" si="22"/>
        <v>0</v>
      </c>
      <c r="BM18" s="25">
        <f t="shared" si="22"/>
        <v>0</v>
      </c>
      <c r="BN18" s="25">
        <f t="shared" si="22"/>
        <v>0</v>
      </c>
      <c r="BO18" s="25"/>
      <c r="BP18" s="25"/>
      <c r="BQ18" s="25">
        <f>Y18-AV18</f>
        <v>0</v>
      </c>
      <c r="BR18" s="25">
        <f>+Z18-AW18</f>
        <v>0</v>
      </c>
      <c r="BS18" s="27">
        <f t="shared" si="9"/>
        <v>0.53276688235294123</v>
      </c>
      <c r="BT18" s="25">
        <f t="shared" si="10"/>
        <v>9057037</v>
      </c>
      <c r="BU18" s="25"/>
      <c r="BV18" s="25"/>
      <c r="BW18" s="25"/>
      <c r="BX18" s="25"/>
      <c r="BY18" s="25">
        <f>+'[1]JULIO 2016'!$H$1806</f>
        <v>9057037</v>
      </c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7">
        <f t="shared" si="11"/>
        <v>0.46723311764705877</v>
      </c>
      <c r="CP18" s="25">
        <f t="shared" si="12"/>
        <v>7942963</v>
      </c>
      <c r="CQ18" s="25">
        <f t="shared" si="13"/>
        <v>0</v>
      </c>
      <c r="CR18" s="25">
        <f t="shared" si="13"/>
        <v>0</v>
      </c>
      <c r="CS18" s="25">
        <f t="shared" si="13"/>
        <v>0</v>
      </c>
      <c r="CT18" s="25">
        <f t="shared" si="13"/>
        <v>7942963</v>
      </c>
      <c r="CU18" s="25">
        <f t="shared" si="13"/>
        <v>0</v>
      </c>
      <c r="CV18" s="25">
        <f t="shared" si="13"/>
        <v>0</v>
      </c>
      <c r="CW18" s="25">
        <f t="shared" ref="CW18:CY19" si="23">+N18-CB18</f>
        <v>0</v>
      </c>
      <c r="CX18" s="25">
        <f t="shared" si="23"/>
        <v>0</v>
      </c>
      <c r="CY18" s="25">
        <f t="shared" si="23"/>
        <v>0</v>
      </c>
      <c r="CZ18" s="25">
        <f t="shared" si="15"/>
        <v>0</v>
      </c>
      <c r="DA18" s="25">
        <f t="shared" si="15"/>
        <v>0</v>
      </c>
      <c r="DB18" s="25">
        <f t="shared" si="15"/>
        <v>0</v>
      </c>
      <c r="DC18" s="25">
        <f t="shared" ref="DC18:DE19" si="24">+T18-CH18</f>
        <v>0</v>
      </c>
      <c r="DD18" s="25">
        <f t="shared" si="24"/>
        <v>0</v>
      </c>
      <c r="DE18" s="25">
        <f t="shared" si="24"/>
        <v>0</v>
      </c>
      <c r="DF18" s="25"/>
      <c r="DG18" s="25">
        <f t="shared" ref="DG18:DI19" si="25">+X18-CL18</f>
        <v>0</v>
      </c>
      <c r="DH18" s="25">
        <f t="shared" si="25"/>
        <v>0</v>
      </c>
      <c r="DI18" s="25">
        <f t="shared" si="25"/>
        <v>0</v>
      </c>
    </row>
    <row r="19" spans="1:115" ht="28.5" customHeight="1" x14ac:dyDescent="0.25">
      <c r="A19" s="39"/>
      <c r="B19" s="209"/>
      <c r="C19" s="21" t="s">
        <v>83</v>
      </c>
      <c r="D19" s="22" t="s">
        <v>84</v>
      </c>
      <c r="E19" s="23">
        <v>510</v>
      </c>
      <c r="F19" s="24" t="s">
        <v>85</v>
      </c>
      <c r="G19" s="25">
        <f t="shared" si="0"/>
        <v>61000000</v>
      </c>
      <c r="H19" s="25"/>
      <c r="I19" s="25"/>
      <c r="J19" s="25"/>
      <c r="K19" s="25">
        <v>40000000</v>
      </c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>
        <v>21000000</v>
      </c>
      <c r="AB19" s="27">
        <f t="shared" si="1"/>
        <v>0.62564786885245904</v>
      </c>
      <c r="AC19" s="25">
        <f t="shared" si="18"/>
        <v>38164520</v>
      </c>
      <c r="AD19" s="25"/>
      <c r="AE19" s="25"/>
      <c r="AF19" s="25"/>
      <c r="AG19" s="25"/>
      <c r="AH19" s="25">
        <f>+'[3]ABRIL 2016'!$O$1238</f>
        <v>38164520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7">
        <f t="shared" si="2"/>
        <v>0.37435213114754096</v>
      </c>
      <c r="AY19" s="25">
        <f t="shared" si="3"/>
        <v>22835480</v>
      </c>
      <c r="AZ19" s="25">
        <f t="shared" si="21"/>
        <v>0</v>
      </c>
      <c r="BA19" s="25">
        <f t="shared" si="21"/>
        <v>0</v>
      </c>
      <c r="BB19" s="25">
        <f t="shared" si="21"/>
        <v>0</v>
      </c>
      <c r="BC19" s="25">
        <f>+K19-AH19</f>
        <v>1835480</v>
      </c>
      <c r="BD19" s="25">
        <f t="shared" si="22"/>
        <v>0</v>
      </c>
      <c r="BE19" s="25">
        <f t="shared" si="22"/>
        <v>0</v>
      </c>
      <c r="BF19" s="25">
        <f t="shared" si="22"/>
        <v>0</v>
      </c>
      <c r="BG19" s="25">
        <f t="shared" si="22"/>
        <v>0</v>
      </c>
      <c r="BH19" s="25">
        <f t="shared" si="22"/>
        <v>0</v>
      </c>
      <c r="BI19" s="25">
        <f t="shared" si="22"/>
        <v>0</v>
      </c>
      <c r="BJ19" s="25">
        <f t="shared" si="22"/>
        <v>0</v>
      </c>
      <c r="BK19" s="25">
        <f t="shared" si="22"/>
        <v>0</v>
      </c>
      <c r="BL19" s="25">
        <f t="shared" si="22"/>
        <v>0</v>
      </c>
      <c r="BM19" s="25">
        <f t="shared" si="22"/>
        <v>0</v>
      </c>
      <c r="BN19" s="25">
        <f t="shared" si="22"/>
        <v>0</v>
      </c>
      <c r="BO19" s="25"/>
      <c r="BP19" s="25"/>
      <c r="BQ19" s="25">
        <f>Y19-AV19</f>
        <v>0</v>
      </c>
      <c r="BR19" s="25">
        <f>+Z19-AW19</f>
        <v>21000000</v>
      </c>
      <c r="BS19" s="27">
        <f t="shared" si="9"/>
        <v>0.60925432786885247</v>
      </c>
      <c r="BT19" s="25">
        <f t="shared" si="10"/>
        <v>37164514</v>
      </c>
      <c r="BU19" s="25"/>
      <c r="BV19" s="25"/>
      <c r="BW19" s="25"/>
      <c r="BX19" s="25"/>
      <c r="BY19" s="25">
        <f>+'[7]MAYO 2016'!$H$1417</f>
        <v>37164514</v>
      </c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7">
        <f t="shared" si="11"/>
        <v>0.39074567213114753</v>
      </c>
      <c r="CP19" s="25">
        <f t="shared" si="12"/>
        <v>23835486</v>
      </c>
      <c r="CQ19" s="25">
        <f t="shared" si="13"/>
        <v>0</v>
      </c>
      <c r="CR19" s="25">
        <f t="shared" si="13"/>
        <v>0</v>
      </c>
      <c r="CS19" s="25">
        <f t="shared" si="13"/>
        <v>0</v>
      </c>
      <c r="CT19" s="25">
        <f t="shared" si="13"/>
        <v>2835486</v>
      </c>
      <c r="CU19" s="25">
        <f t="shared" si="13"/>
        <v>0</v>
      </c>
      <c r="CV19" s="25">
        <f t="shared" si="13"/>
        <v>0</v>
      </c>
      <c r="CW19" s="25">
        <f t="shared" si="23"/>
        <v>0</v>
      </c>
      <c r="CX19" s="25">
        <f t="shared" si="23"/>
        <v>0</v>
      </c>
      <c r="CY19" s="25">
        <f t="shared" si="23"/>
        <v>0</v>
      </c>
      <c r="CZ19" s="25">
        <f t="shared" si="15"/>
        <v>0</v>
      </c>
      <c r="DA19" s="25">
        <f t="shared" si="15"/>
        <v>0</v>
      </c>
      <c r="DB19" s="25">
        <f t="shared" si="15"/>
        <v>0</v>
      </c>
      <c r="DC19" s="25">
        <f t="shared" si="24"/>
        <v>0</v>
      </c>
      <c r="DD19" s="25">
        <f t="shared" si="24"/>
        <v>0</v>
      </c>
      <c r="DE19" s="25">
        <f t="shared" si="24"/>
        <v>0</v>
      </c>
      <c r="DF19" s="25"/>
      <c r="DG19" s="25">
        <f t="shared" si="25"/>
        <v>0</v>
      </c>
      <c r="DH19" s="25">
        <f t="shared" si="25"/>
        <v>0</v>
      </c>
      <c r="DI19" s="25">
        <f t="shared" si="25"/>
        <v>21000000</v>
      </c>
    </row>
    <row r="20" spans="1:115" s="48" customFormat="1" ht="17.25" customHeight="1" thickBot="1" x14ac:dyDescent="0.3">
      <c r="A20" s="40"/>
      <c r="B20" s="228" t="s">
        <v>86</v>
      </c>
      <c r="C20" s="229"/>
      <c r="D20" s="229"/>
      <c r="E20" s="230"/>
      <c r="F20" s="41"/>
      <c r="G20" s="42">
        <f t="shared" ref="G20:V20" si="26">SUM(G4:G19)</f>
        <v>1391680977</v>
      </c>
      <c r="H20" s="42">
        <f t="shared" si="26"/>
        <v>0</v>
      </c>
      <c r="I20" s="42">
        <f t="shared" si="26"/>
        <v>450000000</v>
      </c>
      <c r="J20" s="42">
        <f t="shared" si="26"/>
        <v>0</v>
      </c>
      <c r="K20" s="42">
        <f t="shared" si="26"/>
        <v>749568554</v>
      </c>
      <c r="L20" s="42">
        <f t="shared" si="26"/>
        <v>14004396</v>
      </c>
      <c r="M20" s="42">
        <f t="shared" si="26"/>
        <v>0</v>
      </c>
      <c r="N20" s="42">
        <f t="shared" si="26"/>
        <v>0</v>
      </c>
      <c r="O20" s="42">
        <f t="shared" si="26"/>
        <v>0</v>
      </c>
      <c r="P20" s="42">
        <f t="shared" si="26"/>
        <v>0</v>
      </c>
      <c r="Q20" s="42">
        <f t="shared" si="26"/>
        <v>0</v>
      </c>
      <c r="R20" s="42">
        <f t="shared" si="26"/>
        <v>0</v>
      </c>
      <c r="S20" s="42">
        <f t="shared" si="26"/>
        <v>30431446</v>
      </c>
      <c r="T20" s="42">
        <f t="shared" si="26"/>
        <v>1796640</v>
      </c>
      <c r="U20" s="42">
        <f t="shared" si="26"/>
        <v>0</v>
      </c>
      <c r="V20" s="42">
        <f t="shared" si="26"/>
        <v>0</v>
      </c>
      <c r="W20" s="42"/>
      <c r="X20" s="42">
        <f>SUM(X4:X19)</f>
        <v>0</v>
      </c>
      <c r="Y20" s="42">
        <f>SUM(Y4:Y19)</f>
        <v>0</v>
      </c>
      <c r="Z20" s="42">
        <f>SUM(Z4:Z19)</f>
        <v>145879941</v>
      </c>
      <c r="AA20" s="43"/>
      <c r="AB20" s="44">
        <f t="shared" si="1"/>
        <v>0.59436305638314402</v>
      </c>
      <c r="AC20" s="45">
        <f>SUM(AC4:AC19)</f>
        <v>827163759</v>
      </c>
      <c r="AD20" s="45"/>
      <c r="AE20" s="45">
        <f t="shared" ref="AE20:AW20" si="27">SUM(AE4:AE19)</f>
        <v>0</v>
      </c>
      <c r="AF20" s="45">
        <f t="shared" si="27"/>
        <v>66567438</v>
      </c>
      <c r="AG20" s="45">
        <f t="shared" si="27"/>
        <v>0</v>
      </c>
      <c r="AH20" s="45">
        <f t="shared" si="27"/>
        <v>657031994</v>
      </c>
      <c r="AI20" s="45">
        <f t="shared" si="27"/>
        <v>14004396</v>
      </c>
      <c r="AJ20" s="45">
        <f t="shared" si="27"/>
        <v>0</v>
      </c>
      <c r="AK20" s="45">
        <f t="shared" si="27"/>
        <v>0</v>
      </c>
      <c r="AL20" s="45">
        <f t="shared" si="27"/>
        <v>0</v>
      </c>
      <c r="AM20" s="45">
        <f t="shared" si="27"/>
        <v>0</v>
      </c>
      <c r="AN20" s="45">
        <f t="shared" si="27"/>
        <v>0</v>
      </c>
      <c r="AO20" s="45">
        <f t="shared" si="27"/>
        <v>0</v>
      </c>
      <c r="AP20" s="45">
        <f t="shared" si="27"/>
        <v>23081653</v>
      </c>
      <c r="AQ20" s="45">
        <f t="shared" si="27"/>
        <v>1796640</v>
      </c>
      <c r="AR20" s="45">
        <f t="shared" si="27"/>
        <v>0</v>
      </c>
      <c r="AS20" s="45">
        <f t="shared" si="27"/>
        <v>0</v>
      </c>
      <c r="AT20" s="45">
        <f t="shared" si="27"/>
        <v>0</v>
      </c>
      <c r="AU20" s="45">
        <f t="shared" si="27"/>
        <v>0</v>
      </c>
      <c r="AV20" s="45">
        <f t="shared" si="27"/>
        <v>0</v>
      </c>
      <c r="AW20" s="45">
        <f t="shared" si="27"/>
        <v>64681638</v>
      </c>
      <c r="AX20" s="44">
        <f t="shared" si="2"/>
        <v>0.40563694361685598</v>
      </c>
      <c r="AY20" s="45">
        <f t="shared" ref="AY20:BN20" si="28">SUM(AY4:AY19)</f>
        <v>564517218</v>
      </c>
      <c r="AZ20" s="45">
        <f t="shared" si="28"/>
        <v>0</v>
      </c>
      <c r="BA20" s="45">
        <f t="shared" si="28"/>
        <v>383432562</v>
      </c>
      <c r="BB20" s="45">
        <f t="shared" si="28"/>
        <v>0</v>
      </c>
      <c r="BC20" s="45">
        <f t="shared" si="28"/>
        <v>92536560</v>
      </c>
      <c r="BD20" s="45">
        <f t="shared" si="28"/>
        <v>0</v>
      </c>
      <c r="BE20" s="45">
        <f t="shared" si="28"/>
        <v>0</v>
      </c>
      <c r="BF20" s="45">
        <f t="shared" si="28"/>
        <v>0</v>
      </c>
      <c r="BG20" s="45">
        <f t="shared" si="28"/>
        <v>0</v>
      </c>
      <c r="BH20" s="45">
        <f t="shared" si="28"/>
        <v>0</v>
      </c>
      <c r="BI20" s="45">
        <f t="shared" si="28"/>
        <v>0</v>
      </c>
      <c r="BJ20" s="45">
        <f t="shared" si="28"/>
        <v>0</v>
      </c>
      <c r="BK20" s="45">
        <f t="shared" si="28"/>
        <v>7349793</v>
      </c>
      <c r="BL20" s="45">
        <f t="shared" si="28"/>
        <v>0</v>
      </c>
      <c r="BM20" s="45">
        <f t="shared" si="28"/>
        <v>0</v>
      </c>
      <c r="BN20" s="45">
        <f t="shared" si="28"/>
        <v>0</v>
      </c>
      <c r="BO20" s="45"/>
      <c r="BP20" s="45">
        <f>SUM(BP4:BP19)</f>
        <v>0</v>
      </c>
      <c r="BQ20" s="45">
        <f>SUM(BQ4:BQ19)</f>
        <v>0</v>
      </c>
      <c r="BR20" s="45">
        <f>SUM(BR4:BR19)</f>
        <v>81198303</v>
      </c>
      <c r="BS20" s="46">
        <f t="shared" si="9"/>
        <v>0.4944725209102287</v>
      </c>
      <c r="BT20" s="45">
        <f t="shared" ref="BT20:CJ20" si="29">SUM(BT4:BT19)</f>
        <v>688148001</v>
      </c>
      <c r="BU20" s="45">
        <f t="shared" si="29"/>
        <v>0</v>
      </c>
      <c r="BV20" s="45">
        <f t="shared" si="29"/>
        <v>0</v>
      </c>
      <c r="BW20" s="45">
        <f t="shared" si="29"/>
        <v>67567438</v>
      </c>
      <c r="BX20" s="45">
        <f t="shared" si="29"/>
        <v>0</v>
      </c>
      <c r="BY20" s="45">
        <f t="shared" si="29"/>
        <v>524758636</v>
      </c>
      <c r="BZ20" s="45">
        <f t="shared" si="29"/>
        <v>14004396</v>
      </c>
      <c r="CA20" s="45">
        <f t="shared" si="29"/>
        <v>0</v>
      </c>
      <c r="CB20" s="45">
        <f t="shared" si="29"/>
        <v>0</v>
      </c>
      <c r="CC20" s="45">
        <f t="shared" si="29"/>
        <v>0</v>
      </c>
      <c r="CD20" s="45">
        <f t="shared" si="29"/>
        <v>0</v>
      </c>
      <c r="CE20" s="45">
        <f t="shared" si="29"/>
        <v>0</v>
      </c>
      <c r="CF20" s="45">
        <f t="shared" si="29"/>
        <v>0</v>
      </c>
      <c r="CG20" s="45">
        <f t="shared" si="29"/>
        <v>23071121</v>
      </c>
      <c r="CH20" s="45">
        <f t="shared" si="29"/>
        <v>1796640</v>
      </c>
      <c r="CI20" s="45">
        <f t="shared" si="29"/>
        <v>0</v>
      </c>
      <c r="CJ20" s="45">
        <f t="shared" si="29"/>
        <v>0</v>
      </c>
      <c r="CK20" s="45"/>
      <c r="CL20" s="45">
        <f>SUM(CL4:CL19)</f>
        <v>0</v>
      </c>
      <c r="CM20" s="45">
        <f>SUM(CM4:CM19)</f>
        <v>0</v>
      </c>
      <c r="CN20" s="45">
        <f>SUM(CN4:CN19)</f>
        <v>56949770</v>
      </c>
      <c r="CO20" s="46">
        <f t="shared" si="11"/>
        <v>0.50552747908977125</v>
      </c>
      <c r="CP20" s="45">
        <f t="shared" ref="CP20:DI20" si="30">SUM(CP4:CP19)</f>
        <v>703532976</v>
      </c>
      <c r="CQ20" s="45">
        <f t="shared" si="30"/>
        <v>0</v>
      </c>
      <c r="CR20" s="45">
        <f t="shared" si="30"/>
        <v>382432562</v>
      </c>
      <c r="CS20" s="45">
        <f t="shared" si="30"/>
        <v>0</v>
      </c>
      <c r="CT20" s="45">
        <f t="shared" si="30"/>
        <v>224809918</v>
      </c>
      <c r="CU20" s="45">
        <f t="shared" si="30"/>
        <v>0</v>
      </c>
      <c r="CV20" s="45">
        <f t="shared" si="30"/>
        <v>0</v>
      </c>
      <c r="CW20" s="45">
        <f t="shared" si="30"/>
        <v>0</v>
      </c>
      <c r="CX20" s="45">
        <f t="shared" si="30"/>
        <v>0</v>
      </c>
      <c r="CY20" s="45">
        <f t="shared" si="30"/>
        <v>0</v>
      </c>
      <c r="CZ20" s="45">
        <f t="shared" si="30"/>
        <v>0</v>
      </c>
      <c r="DA20" s="45">
        <f t="shared" si="30"/>
        <v>0</v>
      </c>
      <c r="DB20" s="45">
        <f t="shared" si="30"/>
        <v>7360325</v>
      </c>
      <c r="DC20" s="45">
        <f t="shared" si="30"/>
        <v>0</v>
      </c>
      <c r="DD20" s="45">
        <f t="shared" si="30"/>
        <v>0</v>
      </c>
      <c r="DE20" s="45">
        <f t="shared" si="30"/>
        <v>0</v>
      </c>
      <c r="DF20" s="45">
        <f t="shared" si="30"/>
        <v>0</v>
      </c>
      <c r="DG20" s="45">
        <f t="shared" si="30"/>
        <v>0</v>
      </c>
      <c r="DH20" s="45">
        <f t="shared" si="30"/>
        <v>0</v>
      </c>
      <c r="DI20" s="47">
        <f t="shared" si="30"/>
        <v>88930171</v>
      </c>
    </row>
    <row r="21" spans="1:115" ht="29.25" customHeight="1" thickTop="1" x14ac:dyDescent="0.25">
      <c r="A21" s="20" t="s">
        <v>87</v>
      </c>
      <c r="B21" s="231" t="s">
        <v>88</v>
      </c>
      <c r="C21" s="21" t="s">
        <v>89</v>
      </c>
      <c r="D21" s="22" t="s">
        <v>90</v>
      </c>
      <c r="E21" s="23">
        <v>410</v>
      </c>
      <c r="F21" s="49" t="s">
        <v>91</v>
      </c>
      <c r="G21" s="25">
        <f t="shared" ref="G21:G57" si="31">SUM(H21:Z21)</f>
        <v>450000000</v>
      </c>
      <c r="H21" s="50"/>
      <c r="I21" s="25">
        <v>450000000</v>
      </c>
      <c r="J21" s="51"/>
      <c r="K21" s="25"/>
      <c r="L21" s="50"/>
      <c r="M21" s="51"/>
      <c r="N21" s="51"/>
      <c r="O21" s="51"/>
      <c r="P21" s="51"/>
      <c r="Q21" s="52"/>
      <c r="R21" s="51"/>
      <c r="S21" s="51"/>
      <c r="T21" s="51"/>
      <c r="U21" s="51"/>
      <c r="V21" s="51"/>
      <c r="W21" s="51"/>
      <c r="X21" s="51"/>
      <c r="Y21" s="51"/>
      <c r="Z21" s="51"/>
      <c r="AB21" s="53">
        <f t="shared" si="1"/>
        <v>0.28551611555555556</v>
      </c>
      <c r="AC21" s="25">
        <f t="shared" ref="AC21:AC57" si="32">SUM(AD21:AW21)</f>
        <v>128482252</v>
      </c>
      <c r="AD21" s="25"/>
      <c r="AE21" s="25"/>
      <c r="AF21" s="25">
        <f>+'[6]JUNIO 2016'!$M$713</f>
        <v>128482252</v>
      </c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53">
        <f t="shared" si="2"/>
        <v>0.71448388444444444</v>
      </c>
      <c r="AY21" s="25">
        <f t="shared" ref="AY21:AY57" si="33">SUM(AZ21:BR21)</f>
        <v>321517748</v>
      </c>
      <c r="AZ21" s="25">
        <f t="shared" ref="AZ21:BN57" si="34">H21-AE21</f>
        <v>0</v>
      </c>
      <c r="BA21" s="25">
        <f t="shared" si="34"/>
        <v>321517748</v>
      </c>
      <c r="BB21" s="25">
        <f t="shared" si="34"/>
        <v>0</v>
      </c>
      <c r="BC21" s="25">
        <f t="shared" ref="BC21:BN35" si="35">+K21-AH21</f>
        <v>0</v>
      </c>
      <c r="BD21" s="25">
        <f t="shared" si="35"/>
        <v>0</v>
      </c>
      <c r="BE21" s="25">
        <f t="shared" si="35"/>
        <v>0</v>
      </c>
      <c r="BF21" s="25">
        <f t="shared" si="35"/>
        <v>0</v>
      </c>
      <c r="BG21" s="25">
        <f t="shared" si="35"/>
        <v>0</v>
      </c>
      <c r="BH21" s="25">
        <f t="shared" si="35"/>
        <v>0</v>
      </c>
      <c r="BI21" s="25">
        <f t="shared" si="35"/>
        <v>0</v>
      </c>
      <c r="BJ21" s="25">
        <f t="shared" si="35"/>
        <v>0</v>
      </c>
      <c r="BK21" s="25">
        <f t="shared" si="35"/>
        <v>0</v>
      </c>
      <c r="BL21" s="25">
        <f t="shared" si="35"/>
        <v>0</v>
      </c>
      <c r="BM21" s="25">
        <f t="shared" si="35"/>
        <v>0</v>
      </c>
      <c r="BN21" s="25">
        <f t="shared" si="35"/>
        <v>0</v>
      </c>
      <c r="BO21" s="25"/>
      <c r="BP21" s="25"/>
      <c r="BQ21" s="25"/>
      <c r="BR21" s="25">
        <f t="shared" ref="BR21:BR35" si="36">+Z21-AW21</f>
        <v>0</v>
      </c>
      <c r="BS21" s="27">
        <f t="shared" si="9"/>
        <v>0.24937963555555556</v>
      </c>
      <c r="BT21" s="25">
        <f t="shared" ref="BT21:BT57" si="37">SUM(BU21:CN21)</f>
        <v>112220836</v>
      </c>
      <c r="BU21" s="25"/>
      <c r="BV21" s="25"/>
      <c r="BW21" s="25">
        <f>+'[1]JULIO 2016'!$H$822</f>
        <v>112220836</v>
      </c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7">
        <f t="shared" si="11"/>
        <v>0.75062036444444447</v>
      </c>
      <c r="CP21" s="25">
        <f t="shared" ref="CP21:CP57" si="38">SUM(CQ21:DI21)</f>
        <v>337779164</v>
      </c>
      <c r="CQ21" s="25">
        <f t="shared" ref="CQ21:CV57" si="39">H21-BV21</f>
        <v>0</v>
      </c>
      <c r="CR21" s="25">
        <f t="shared" si="39"/>
        <v>337779164</v>
      </c>
      <c r="CS21" s="25">
        <f t="shared" si="39"/>
        <v>0</v>
      </c>
      <c r="CT21" s="25">
        <f t="shared" si="39"/>
        <v>0</v>
      </c>
      <c r="CU21" s="25">
        <f t="shared" si="39"/>
        <v>0</v>
      </c>
      <c r="CV21" s="25">
        <f t="shared" si="39"/>
        <v>0</v>
      </c>
      <c r="CW21" s="25">
        <f t="shared" ref="CW21:CY35" si="40">+N21-CB21</f>
        <v>0</v>
      </c>
      <c r="CX21" s="25">
        <f t="shared" si="40"/>
        <v>0</v>
      </c>
      <c r="CY21" s="25">
        <f t="shared" si="40"/>
        <v>0</v>
      </c>
      <c r="CZ21" s="25">
        <f t="shared" ref="CZ21:DE45" si="41">Q21-CE21</f>
        <v>0</v>
      </c>
      <c r="DA21" s="25">
        <f t="shared" si="41"/>
        <v>0</v>
      </c>
      <c r="DB21" s="25">
        <f t="shared" si="41"/>
        <v>0</v>
      </c>
      <c r="DC21" s="25">
        <f t="shared" ref="DC21:DE29" si="42">+T21-CH21</f>
        <v>0</v>
      </c>
      <c r="DD21" s="25">
        <f t="shared" si="42"/>
        <v>0</v>
      </c>
      <c r="DE21" s="25">
        <f t="shared" si="42"/>
        <v>0</v>
      </c>
      <c r="DF21" s="25"/>
      <c r="DG21" s="25">
        <f t="shared" ref="DG21:DI29" si="43">+X21-CL21</f>
        <v>0</v>
      </c>
      <c r="DH21" s="25">
        <f t="shared" si="43"/>
        <v>0</v>
      </c>
      <c r="DI21" s="25">
        <f t="shared" si="43"/>
        <v>0</v>
      </c>
    </row>
    <row r="22" spans="1:115" ht="35.25" customHeight="1" x14ac:dyDescent="0.25">
      <c r="A22" s="32"/>
      <c r="B22" s="226"/>
      <c r="C22" s="21" t="s">
        <v>92</v>
      </c>
      <c r="D22" s="22" t="s">
        <v>93</v>
      </c>
      <c r="E22" s="23">
        <v>410</v>
      </c>
      <c r="F22" s="24" t="s">
        <v>91</v>
      </c>
      <c r="G22" s="25">
        <f t="shared" si="31"/>
        <v>150000000</v>
      </c>
      <c r="H22" s="25"/>
      <c r="I22" s="25">
        <v>150000000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B22" s="27">
        <f t="shared" si="1"/>
        <v>0.4</v>
      </c>
      <c r="AC22" s="25">
        <f t="shared" si="32"/>
        <v>60000000</v>
      </c>
      <c r="AD22" s="25"/>
      <c r="AE22" s="25"/>
      <c r="AF22" s="25">
        <f>+'[1]JULIO 2016'!$M$837</f>
        <v>60000000</v>
      </c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7">
        <f t="shared" si="2"/>
        <v>0.6</v>
      </c>
      <c r="AY22" s="25">
        <f t="shared" si="33"/>
        <v>90000000</v>
      </c>
      <c r="AZ22" s="25">
        <f t="shared" si="34"/>
        <v>0</v>
      </c>
      <c r="BA22" s="25">
        <f t="shared" si="34"/>
        <v>90000000</v>
      </c>
      <c r="BB22" s="25">
        <f t="shared" si="34"/>
        <v>0</v>
      </c>
      <c r="BC22" s="25">
        <f t="shared" si="35"/>
        <v>0</v>
      </c>
      <c r="BD22" s="25">
        <f t="shared" si="35"/>
        <v>0</v>
      </c>
      <c r="BE22" s="25">
        <f t="shared" si="35"/>
        <v>0</v>
      </c>
      <c r="BF22" s="25">
        <f t="shared" si="35"/>
        <v>0</v>
      </c>
      <c r="BG22" s="25">
        <f t="shared" si="35"/>
        <v>0</v>
      </c>
      <c r="BH22" s="25">
        <f t="shared" si="35"/>
        <v>0</v>
      </c>
      <c r="BI22" s="25">
        <f t="shared" si="35"/>
        <v>0</v>
      </c>
      <c r="BJ22" s="25">
        <f t="shared" si="35"/>
        <v>0</v>
      </c>
      <c r="BK22" s="25">
        <f t="shared" si="35"/>
        <v>0</v>
      </c>
      <c r="BL22" s="25">
        <f t="shared" si="35"/>
        <v>0</v>
      </c>
      <c r="BM22" s="25">
        <f t="shared" si="35"/>
        <v>0</v>
      </c>
      <c r="BN22" s="25">
        <f t="shared" si="35"/>
        <v>0</v>
      </c>
      <c r="BO22" s="25"/>
      <c r="BP22" s="25"/>
      <c r="BQ22" s="25"/>
      <c r="BR22" s="25">
        <f t="shared" si="36"/>
        <v>0</v>
      </c>
      <c r="BS22" s="27">
        <f t="shared" si="9"/>
        <v>0.32020326666666665</v>
      </c>
      <c r="BT22" s="25">
        <f t="shared" si="37"/>
        <v>48030490</v>
      </c>
      <c r="BU22" s="25"/>
      <c r="BV22" s="25"/>
      <c r="BW22" s="25">
        <f>+'[2]MARZO 2016 ULTIMO'!$H$419</f>
        <v>48030490</v>
      </c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7">
        <f t="shared" si="11"/>
        <v>0.67979673333333335</v>
      </c>
      <c r="CP22" s="25">
        <f t="shared" si="38"/>
        <v>101969510</v>
      </c>
      <c r="CQ22" s="25">
        <f t="shared" si="39"/>
        <v>0</v>
      </c>
      <c r="CR22" s="25">
        <f t="shared" si="39"/>
        <v>101969510</v>
      </c>
      <c r="CS22" s="25">
        <f t="shared" si="39"/>
        <v>0</v>
      </c>
      <c r="CT22" s="25">
        <f t="shared" si="39"/>
        <v>0</v>
      </c>
      <c r="CU22" s="25">
        <f t="shared" si="39"/>
        <v>0</v>
      </c>
      <c r="CV22" s="25">
        <f t="shared" si="39"/>
        <v>0</v>
      </c>
      <c r="CW22" s="25">
        <f t="shared" si="40"/>
        <v>0</v>
      </c>
      <c r="CX22" s="25">
        <f t="shared" si="40"/>
        <v>0</v>
      </c>
      <c r="CY22" s="25">
        <f t="shared" si="40"/>
        <v>0</v>
      </c>
      <c r="CZ22" s="25">
        <f t="shared" si="41"/>
        <v>0</v>
      </c>
      <c r="DA22" s="25">
        <f t="shared" si="41"/>
        <v>0</v>
      </c>
      <c r="DB22" s="25">
        <f t="shared" si="41"/>
        <v>0</v>
      </c>
      <c r="DC22" s="25">
        <f t="shared" si="42"/>
        <v>0</v>
      </c>
      <c r="DD22" s="25">
        <f t="shared" si="42"/>
        <v>0</v>
      </c>
      <c r="DE22" s="25">
        <f t="shared" si="42"/>
        <v>0</v>
      </c>
      <c r="DF22" s="25"/>
      <c r="DG22" s="25">
        <f t="shared" si="43"/>
        <v>0</v>
      </c>
      <c r="DH22" s="25">
        <f t="shared" si="43"/>
        <v>0</v>
      </c>
      <c r="DI22" s="25">
        <f t="shared" si="43"/>
        <v>0</v>
      </c>
    </row>
    <row r="23" spans="1:115" ht="33.75" customHeight="1" x14ac:dyDescent="0.25">
      <c r="A23" s="32"/>
      <c r="B23" s="227"/>
      <c r="C23" s="21" t="s">
        <v>94</v>
      </c>
      <c r="D23" s="22" t="s">
        <v>95</v>
      </c>
      <c r="E23" s="23">
        <v>410</v>
      </c>
      <c r="F23" s="24" t="s">
        <v>91</v>
      </c>
      <c r="G23" s="25">
        <f t="shared" si="31"/>
        <v>200000000</v>
      </c>
      <c r="H23" s="25"/>
      <c r="I23" s="25">
        <v>200000000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B23" s="27">
        <f t="shared" si="1"/>
        <v>1</v>
      </c>
      <c r="AC23" s="25">
        <f t="shared" si="32"/>
        <v>200000000</v>
      </c>
      <c r="AD23" s="25"/>
      <c r="AE23" s="25"/>
      <c r="AF23" s="25">
        <f>+'[4]ENERO 2016'!$M$259</f>
        <v>200000000</v>
      </c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7">
        <f t="shared" si="2"/>
        <v>0</v>
      </c>
      <c r="AY23" s="25">
        <f t="shared" si="33"/>
        <v>0</v>
      </c>
      <c r="AZ23" s="25">
        <f t="shared" si="34"/>
        <v>0</v>
      </c>
      <c r="BA23" s="25">
        <f t="shared" si="34"/>
        <v>0</v>
      </c>
      <c r="BB23" s="25">
        <f t="shared" si="34"/>
        <v>0</v>
      </c>
      <c r="BC23" s="25">
        <f t="shared" si="35"/>
        <v>0</v>
      </c>
      <c r="BD23" s="25">
        <f t="shared" si="35"/>
        <v>0</v>
      </c>
      <c r="BE23" s="25">
        <f t="shared" si="35"/>
        <v>0</v>
      </c>
      <c r="BF23" s="25">
        <f t="shared" si="35"/>
        <v>0</v>
      </c>
      <c r="BG23" s="25">
        <f t="shared" si="35"/>
        <v>0</v>
      </c>
      <c r="BH23" s="25">
        <f t="shared" si="35"/>
        <v>0</v>
      </c>
      <c r="BI23" s="25">
        <f t="shared" si="35"/>
        <v>0</v>
      </c>
      <c r="BJ23" s="25">
        <f t="shared" si="35"/>
        <v>0</v>
      </c>
      <c r="BK23" s="25">
        <f t="shared" si="35"/>
        <v>0</v>
      </c>
      <c r="BL23" s="25">
        <f t="shared" si="35"/>
        <v>0</v>
      </c>
      <c r="BM23" s="25">
        <f t="shared" si="35"/>
        <v>0</v>
      </c>
      <c r="BN23" s="25">
        <f t="shared" si="35"/>
        <v>0</v>
      </c>
      <c r="BO23" s="25"/>
      <c r="BP23" s="25"/>
      <c r="BQ23" s="25"/>
      <c r="BR23" s="25">
        <f t="shared" si="36"/>
        <v>0</v>
      </c>
      <c r="BS23" s="27">
        <f t="shared" si="9"/>
        <v>0.84682610999999997</v>
      </c>
      <c r="BT23" s="25">
        <f t="shared" si="37"/>
        <v>169365222</v>
      </c>
      <c r="BU23" s="25"/>
      <c r="BV23" s="25"/>
      <c r="BW23" s="25">
        <f>+'[1]JULIO 2016'!$H$845</f>
        <v>169365222</v>
      </c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7">
        <f t="shared" si="11"/>
        <v>0.15317389000000003</v>
      </c>
      <c r="CP23" s="25">
        <f t="shared" si="38"/>
        <v>30634778</v>
      </c>
      <c r="CQ23" s="25">
        <f t="shared" si="39"/>
        <v>0</v>
      </c>
      <c r="CR23" s="25">
        <f t="shared" si="39"/>
        <v>30634778</v>
      </c>
      <c r="CS23" s="25">
        <f t="shared" si="39"/>
        <v>0</v>
      </c>
      <c r="CT23" s="25">
        <f t="shared" si="39"/>
        <v>0</v>
      </c>
      <c r="CU23" s="25">
        <f t="shared" si="39"/>
        <v>0</v>
      </c>
      <c r="CV23" s="25">
        <f t="shared" si="39"/>
        <v>0</v>
      </c>
      <c r="CW23" s="25">
        <f t="shared" si="40"/>
        <v>0</v>
      </c>
      <c r="CX23" s="25">
        <f t="shared" si="40"/>
        <v>0</v>
      </c>
      <c r="CY23" s="25">
        <f t="shared" si="40"/>
        <v>0</v>
      </c>
      <c r="CZ23" s="25">
        <f t="shared" si="41"/>
        <v>0</v>
      </c>
      <c r="DA23" s="25">
        <f t="shared" si="41"/>
        <v>0</v>
      </c>
      <c r="DB23" s="25">
        <f t="shared" si="41"/>
        <v>0</v>
      </c>
      <c r="DC23" s="25">
        <f t="shared" si="42"/>
        <v>0</v>
      </c>
      <c r="DD23" s="25">
        <f t="shared" si="42"/>
        <v>0</v>
      </c>
      <c r="DE23" s="25">
        <f t="shared" si="42"/>
        <v>0</v>
      </c>
      <c r="DF23" s="25"/>
      <c r="DG23" s="25">
        <f t="shared" si="43"/>
        <v>0</v>
      </c>
      <c r="DH23" s="25">
        <f t="shared" si="43"/>
        <v>0</v>
      </c>
      <c r="DI23" s="25">
        <f t="shared" si="43"/>
        <v>0</v>
      </c>
    </row>
    <row r="24" spans="1:115" ht="36" customHeight="1" x14ac:dyDescent="0.25">
      <c r="A24" s="32"/>
      <c r="B24" s="225" t="s">
        <v>96</v>
      </c>
      <c r="C24" s="54" t="s">
        <v>97</v>
      </c>
      <c r="D24" s="22" t="s">
        <v>98</v>
      </c>
      <c r="E24" s="23">
        <v>410</v>
      </c>
      <c r="F24" s="24" t="s">
        <v>91</v>
      </c>
      <c r="G24" s="25">
        <f t="shared" si="31"/>
        <v>10000000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>
        <v>10000000</v>
      </c>
      <c r="V24" s="25"/>
      <c r="W24" s="25"/>
      <c r="X24" s="25"/>
      <c r="Y24" s="25"/>
      <c r="Z24" s="25"/>
      <c r="AB24" s="27">
        <f t="shared" si="1"/>
        <v>7.0000000000000007E-2</v>
      </c>
      <c r="AC24" s="25">
        <f t="shared" si="32"/>
        <v>700000</v>
      </c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>
        <f>+'[1]JULIO 2016'!$Y$889</f>
        <v>700000</v>
      </c>
      <c r="AS24" s="25"/>
      <c r="AT24" s="25"/>
      <c r="AU24" s="25"/>
      <c r="AV24" s="25"/>
      <c r="AW24" s="25"/>
      <c r="AX24" s="27">
        <f t="shared" si="2"/>
        <v>0.92999999999999994</v>
      </c>
      <c r="AY24" s="25">
        <f t="shared" si="33"/>
        <v>9300000</v>
      </c>
      <c r="AZ24" s="25">
        <f t="shared" si="34"/>
        <v>0</v>
      </c>
      <c r="BA24" s="25">
        <f t="shared" si="34"/>
        <v>0</v>
      </c>
      <c r="BB24" s="25">
        <f t="shared" si="34"/>
        <v>0</v>
      </c>
      <c r="BC24" s="25">
        <f t="shared" si="35"/>
        <v>0</v>
      </c>
      <c r="BD24" s="25">
        <f t="shared" si="35"/>
        <v>0</v>
      </c>
      <c r="BE24" s="25">
        <f t="shared" si="35"/>
        <v>0</v>
      </c>
      <c r="BF24" s="25">
        <f t="shared" si="35"/>
        <v>0</v>
      </c>
      <c r="BG24" s="25">
        <f t="shared" si="35"/>
        <v>0</v>
      </c>
      <c r="BH24" s="25">
        <f t="shared" si="35"/>
        <v>0</v>
      </c>
      <c r="BI24" s="25">
        <f t="shared" si="35"/>
        <v>0</v>
      </c>
      <c r="BJ24" s="25">
        <f t="shared" si="35"/>
        <v>0</v>
      </c>
      <c r="BK24" s="25">
        <f t="shared" si="35"/>
        <v>0</v>
      </c>
      <c r="BL24" s="25">
        <f t="shared" si="35"/>
        <v>0</v>
      </c>
      <c r="BM24" s="25">
        <f t="shared" si="35"/>
        <v>9300000</v>
      </c>
      <c r="BN24" s="25">
        <f t="shared" si="35"/>
        <v>0</v>
      </c>
      <c r="BO24" s="25"/>
      <c r="BP24" s="25"/>
      <c r="BQ24" s="25"/>
      <c r="BR24" s="25">
        <f t="shared" si="36"/>
        <v>0</v>
      </c>
      <c r="BS24" s="27">
        <f t="shared" si="9"/>
        <v>7.0000000000000007E-2</v>
      </c>
      <c r="BT24" s="25">
        <f t="shared" si="37"/>
        <v>700000</v>
      </c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>
        <f>+'[1]JULIO 2016'!$H$887</f>
        <v>700000</v>
      </c>
      <c r="CJ24" s="25"/>
      <c r="CK24" s="25"/>
      <c r="CL24" s="25"/>
      <c r="CM24" s="25"/>
      <c r="CN24" s="25"/>
      <c r="CO24" s="27">
        <f t="shared" si="11"/>
        <v>0.92999999999999994</v>
      </c>
      <c r="CP24" s="25">
        <f t="shared" si="38"/>
        <v>9300000</v>
      </c>
      <c r="CQ24" s="25">
        <f t="shared" si="39"/>
        <v>0</v>
      </c>
      <c r="CR24" s="25">
        <f t="shared" si="39"/>
        <v>0</v>
      </c>
      <c r="CS24" s="25">
        <f t="shared" si="39"/>
        <v>0</v>
      </c>
      <c r="CT24" s="25">
        <f t="shared" si="39"/>
        <v>0</v>
      </c>
      <c r="CU24" s="25">
        <f t="shared" si="39"/>
        <v>0</v>
      </c>
      <c r="CV24" s="25">
        <f t="shared" si="39"/>
        <v>0</v>
      </c>
      <c r="CW24" s="25">
        <f t="shared" si="40"/>
        <v>0</v>
      </c>
      <c r="CX24" s="25">
        <f t="shared" si="40"/>
        <v>0</v>
      </c>
      <c r="CY24" s="25">
        <f t="shared" si="40"/>
        <v>0</v>
      </c>
      <c r="CZ24" s="25">
        <f t="shared" si="41"/>
        <v>0</v>
      </c>
      <c r="DA24" s="25">
        <f t="shared" si="41"/>
        <v>0</v>
      </c>
      <c r="DB24" s="25">
        <f t="shared" si="41"/>
        <v>0</v>
      </c>
      <c r="DC24" s="25">
        <f t="shared" si="42"/>
        <v>0</v>
      </c>
      <c r="DD24" s="25">
        <f t="shared" si="42"/>
        <v>9300000</v>
      </c>
      <c r="DE24" s="25">
        <f t="shared" si="42"/>
        <v>0</v>
      </c>
      <c r="DF24" s="25"/>
      <c r="DG24" s="25">
        <f t="shared" si="43"/>
        <v>0</v>
      </c>
      <c r="DH24" s="25">
        <f t="shared" si="43"/>
        <v>0</v>
      </c>
      <c r="DI24" s="25">
        <f t="shared" si="43"/>
        <v>0</v>
      </c>
    </row>
    <row r="25" spans="1:115" ht="33" customHeight="1" x14ac:dyDescent="0.25">
      <c r="A25" s="32"/>
      <c r="B25" s="226"/>
      <c r="C25" s="21" t="s">
        <v>99</v>
      </c>
      <c r="D25" s="22" t="s">
        <v>100</v>
      </c>
      <c r="E25" s="23">
        <v>410</v>
      </c>
      <c r="F25" s="24" t="s">
        <v>101</v>
      </c>
      <c r="G25" s="25">
        <f>SUM(H25:Z25)</f>
        <v>10000000</v>
      </c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>
        <v>10000000</v>
      </c>
      <c r="V25" s="25"/>
      <c r="W25" s="25"/>
      <c r="X25" s="25"/>
      <c r="Y25" s="25"/>
      <c r="Z25" s="25"/>
      <c r="AB25" s="27">
        <f t="shared" si="1"/>
        <v>1</v>
      </c>
      <c r="AC25" s="25">
        <f t="shared" si="32"/>
        <v>10000000</v>
      </c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>
        <f>+'[3]ABRIL 2016'!$Y$572</f>
        <v>10000000</v>
      </c>
      <c r="AS25" s="25"/>
      <c r="AT25" s="25"/>
      <c r="AU25" s="25"/>
      <c r="AV25" s="25"/>
      <c r="AW25" s="25"/>
      <c r="AX25" s="27">
        <f t="shared" si="2"/>
        <v>0</v>
      </c>
      <c r="AY25" s="25">
        <f t="shared" si="33"/>
        <v>0</v>
      </c>
      <c r="AZ25" s="25">
        <f t="shared" si="34"/>
        <v>0</v>
      </c>
      <c r="BA25" s="25">
        <f t="shared" si="34"/>
        <v>0</v>
      </c>
      <c r="BB25" s="25">
        <f t="shared" si="34"/>
        <v>0</v>
      </c>
      <c r="BC25" s="25">
        <f t="shared" si="35"/>
        <v>0</v>
      </c>
      <c r="BD25" s="25">
        <f t="shared" si="35"/>
        <v>0</v>
      </c>
      <c r="BE25" s="25">
        <f t="shared" si="35"/>
        <v>0</v>
      </c>
      <c r="BF25" s="25">
        <f t="shared" si="35"/>
        <v>0</v>
      </c>
      <c r="BG25" s="25">
        <f t="shared" si="35"/>
        <v>0</v>
      </c>
      <c r="BH25" s="25">
        <f t="shared" si="35"/>
        <v>0</v>
      </c>
      <c r="BI25" s="25">
        <f t="shared" si="35"/>
        <v>0</v>
      </c>
      <c r="BJ25" s="25">
        <f t="shared" si="35"/>
        <v>0</v>
      </c>
      <c r="BK25" s="25">
        <f t="shared" si="35"/>
        <v>0</v>
      </c>
      <c r="BL25" s="25">
        <f t="shared" si="35"/>
        <v>0</v>
      </c>
      <c r="BM25" s="25">
        <f t="shared" si="35"/>
        <v>0</v>
      </c>
      <c r="BN25" s="25">
        <f t="shared" si="35"/>
        <v>0</v>
      </c>
      <c r="BO25" s="25"/>
      <c r="BP25" s="25"/>
      <c r="BQ25" s="25"/>
      <c r="BR25" s="25">
        <f t="shared" si="36"/>
        <v>0</v>
      </c>
      <c r="BS25" s="27">
        <f t="shared" si="9"/>
        <v>1</v>
      </c>
      <c r="BT25" s="25">
        <f t="shared" si="37"/>
        <v>10000000</v>
      </c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>
        <f>+'[3]ABRIL 2016'!$Y$572</f>
        <v>10000000</v>
      </c>
      <c r="CJ25" s="25"/>
      <c r="CK25" s="25"/>
      <c r="CL25" s="25"/>
      <c r="CM25" s="25"/>
      <c r="CN25" s="25"/>
      <c r="CO25" s="27">
        <f t="shared" si="11"/>
        <v>0</v>
      </c>
      <c r="CP25" s="25">
        <f t="shared" si="38"/>
        <v>0</v>
      </c>
      <c r="CQ25" s="25">
        <f t="shared" si="39"/>
        <v>0</v>
      </c>
      <c r="CR25" s="25">
        <f t="shared" si="39"/>
        <v>0</v>
      </c>
      <c r="CS25" s="25">
        <f t="shared" si="39"/>
        <v>0</v>
      </c>
      <c r="CT25" s="25">
        <f t="shared" si="39"/>
        <v>0</v>
      </c>
      <c r="CU25" s="25">
        <f t="shared" si="39"/>
        <v>0</v>
      </c>
      <c r="CV25" s="25">
        <f t="shared" si="39"/>
        <v>0</v>
      </c>
      <c r="CW25" s="25">
        <f t="shared" si="40"/>
        <v>0</v>
      </c>
      <c r="CX25" s="25">
        <f t="shared" si="40"/>
        <v>0</v>
      </c>
      <c r="CY25" s="25">
        <f t="shared" si="40"/>
        <v>0</v>
      </c>
      <c r="CZ25" s="25">
        <f t="shared" si="41"/>
        <v>0</v>
      </c>
      <c r="DA25" s="25">
        <f t="shared" si="41"/>
        <v>0</v>
      </c>
      <c r="DB25" s="25">
        <f t="shared" si="41"/>
        <v>0</v>
      </c>
      <c r="DC25" s="25">
        <f t="shared" si="42"/>
        <v>0</v>
      </c>
      <c r="DD25" s="25">
        <f t="shared" si="42"/>
        <v>0</v>
      </c>
      <c r="DE25" s="25">
        <f t="shared" si="42"/>
        <v>0</v>
      </c>
      <c r="DF25" s="25"/>
      <c r="DG25" s="25">
        <f t="shared" si="43"/>
        <v>0</v>
      </c>
      <c r="DH25" s="25">
        <f t="shared" si="43"/>
        <v>0</v>
      </c>
      <c r="DI25" s="25">
        <f t="shared" si="43"/>
        <v>0</v>
      </c>
    </row>
    <row r="26" spans="1:115" ht="36.75" customHeight="1" x14ac:dyDescent="0.25">
      <c r="A26" s="32"/>
      <c r="B26" s="226"/>
      <c r="C26" s="21" t="s">
        <v>102</v>
      </c>
      <c r="D26" s="22" t="s">
        <v>103</v>
      </c>
      <c r="E26" s="23">
        <v>410</v>
      </c>
      <c r="F26" s="24" t="s">
        <v>101</v>
      </c>
      <c r="G26" s="25">
        <f t="shared" si="31"/>
        <v>0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>
        <f>20000000-20000000</f>
        <v>0</v>
      </c>
      <c r="V26" s="25"/>
      <c r="W26" s="25"/>
      <c r="X26" s="25"/>
      <c r="Y26" s="25"/>
      <c r="Z26" s="25"/>
      <c r="AB26" s="27" t="e">
        <f t="shared" si="1"/>
        <v>#DIV/0!</v>
      </c>
      <c r="AC26" s="25">
        <f t="shared" si="32"/>
        <v>0</v>
      </c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7" t="e">
        <f t="shared" si="2"/>
        <v>#DIV/0!</v>
      </c>
      <c r="AY26" s="25">
        <f t="shared" si="33"/>
        <v>0</v>
      </c>
      <c r="AZ26" s="25">
        <f t="shared" si="34"/>
        <v>0</v>
      </c>
      <c r="BA26" s="25">
        <f t="shared" si="34"/>
        <v>0</v>
      </c>
      <c r="BB26" s="25">
        <f t="shared" si="34"/>
        <v>0</v>
      </c>
      <c r="BC26" s="25">
        <f t="shared" si="35"/>
        <v>0</v>
      </c>
      <c r="BD26" s="25">
        <f t="shared" si="35"/>
        <v>0</v>
      </c>
      <c r="BE26" s="25">
        <f t="shared" si="35"/>
        <v>0</v>
      </c>
      <c r="BF26" s="25">
        <f t="shared" si="35"/>
        <v>0</v>
      </c>
      <c r="BG26" s="25">
        <f t="shared" si="35"/>
        <v>0</v>
      </c>
      <c r="BH26" s="25">
        <f t="shared" si="35"/>
        <v>0</v>
      </c>
      <c r="BI26" s="25">
        <f t="shared" si="35"/>
        <v>0</v>
      </c>
      <c r="BJ26" s="25">
        <f t="shared" si="35"/>
        <v>0</v>
      </c>
      <c r="BK26" s="25">
        <f t="shared" si="35"/>
        <v>0</v>
      </c>
      <c r="BL26" s="25">
        <f t="shared" si="35"/>
        <v>0</v>
      </c>
      <c r="BM26" s="25">
        <f t="shared" si="35"/>
        <v>0</v>
      </c>
      <c r="BN26" s="25">
        <f t="shared" si="35"/>
        <v>0</v>
      </c>
      <c r="BO26" s="25"/>
      <c r="BP26" s="25"/>
      <c r="BQ26" s="25"/>
      <c r="BR26" s="25">
        <f t="shared" si="36"/>
        <v>0</v>
      </c>
      <c r="BS26" s="27" t="e">
        <f t="shared" si="9"/>
        <v>#DIV/0!</v>
      </c>
      <c r="BT26" s="25">
        <f t="shared" si="37"/>
        <v>0</v>
      </c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7" t="e">
        <f t="shared" si="11"/>
        <v>#DIV/0!</v>
      </c>
      <c r="CP26" s="25">
        <f t="shared" si="38"/>
        <v>0</v>
      </c>
      <c r="CQ26" s="25">
        <f t="shared" si="39"/>
        <v>0</v>
      </c>
      <c r="CR26" s="25">
        <f t="shared" si="39"/>
        <v>0</v>
      </c>
      <c r="CS26" s="25">
        <f t="shared" si="39"/>
        <v>0</v>
      </c>
      <c r="CT26" s="25">
        <f t="shared" si="39"/>
        <v>0</v>
      </c>
      <c r="CU26" s="25">
        <f t="shared" si="39"/>
        <v>0</v>
      </c>
      <c r="CV26" s="25">
        <f t="shared" si="39"/>
        <v>0</v>
      </c>
      <c r="CW26" s="25">
        <f t="shared" si="40"/>
        <v>0</v>
      </c>
      <c r="CX26" s="25">
        <f t="shared" si="40"/>
        <v>0</v>
      </c>
      <c r="CY26" s="25">
        <f t="shared" si="40"/>
        <v>0</v>
      </c>
      <c r="CZ26" s="25">
        <f t="shared" si="41"/>
        <v>0</v>
      </c>
      <c r="DA26" s="25">
        <f t="shared" si="41"/>
        <v>0</v>
      </c>
      <c r="DB26" s="25">
        <f t="shared" si="41"/>
        <v>0</v>
      </c>
      <c r="DC26" s="25">
        <f t="shared" si="42"/>
        <v>0</v>
      </c>
      <c r="DD26" s="25">
        <f t="shared" si="42"/>
        <v>0</v>
      </c>
      <c r="DE26" s="25">
        <f t="shared" si="42"/>
        <v>0</v>
      </c>
      <c r="DF26" s="25"/>
      <c r="DG26" s="25">
        <f t="shared" si="43"/>
        <v>0</v>
      </c>
      <c r="DH26" s="25">
        <f t="shared" si="43"/>
        <v>0</v>
      </c>
      <c r="DI26" s="25">
        <f t="shared" si="43"/>
        <v>0</v>
      </c>
    </row>
    <row r="27" spans="1:115" ht="36.75" customHeight="1" x14ac:dyDescent="0.25">
      <c r="A27" s="32"/>
      <c r="B27" s="226"/>
      <c r="C27" s="21" t="s">
        <v>104</v>
      </c>
      <c r="D27" s="22" t="s">
        <v>105</v>
      </c>
      <c r="E27" s="23">
        <v>410</v>
      </c>
      <c r="F27" s="24" t="s">
        <v>101</v>
      </c>
      <c r="G27" s="25">
        <f t="shared" si="31"/>
        <v>27000000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>
        <f>50000000-23000000</f>
        <v>27000000</v>
      </c>
      <c r="V27" s="25"/>
      <c r="W27" s="25"/>
      <c r="X27" s="25"/>
      <c r="Y27" s="25"/>
      <c r="Z27" s="25"/>
      <c r="AB27" s="27">
        <f t="shared" si="1"/>
        <v>1</v>
      </c>
      <c r="AC27" s="25">
        <f t="shared" si="32"/>
        <v>27000000</v>
      </c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>
        <f>+'[3]ABRIL 2016'!$Y$585</f>
        <v>27000000</v>
      </c>
      <c r="AS27" s="25"/>
      <c r="AT27" s="25"/>
      <c r="AU27" s="25"/>
      <c r="AV27" s="25"/>
      <c r="AW27" s="25"/>
      <c r="AX27" s="27">
        <f t="shared" si="2"/>
        <v>0</v>
      </c>
      <c r="AY27" s="25">
        <f t="shared" si="33"/>
        <v>0</v>
      </c>
      <c r="AZ27" s="25">
        <f t="shared" si="34"/>
        <v>0</v>
      </c>
      <c r="BA27" s="25">
        <f t="shared" si="34"/>
        <v>0</v>
      </c>
      <c r="BB27" s="25">
        <f t="shared" si="34"/>
        <v>0</v>
      </c>
      <c r="BC27" s="25">
        <f t="shared" si="35"/>
        <v>0</v>
      </c>
      <c r="BD27" s="25">
        <f t="shared" si="35"/>
        <v>0</v>
      </c>
      <c r="BE27" s="25">
        <f t="shared" si="35"/>
        <v>0</v>
      </c>
      <c r="BF27" s="25">
        <f t="shared" si="35"/>
        <v>0</v>
      </c>
      <c r="BG27" s="25">
        <f t="shared" si="35"/>
        <v>0</v>
      </c>
      <c r="BH27" s="25">
        <f t="shared" si="35"/>
        <v>0</v>
      </c>
      <c r="BI27" s="25">
        <f t="shared" si="35"/>
        <v>0</v>
      </c>
      <c r="BJ27" s="25">
        <f t="shared" si="35"/>
        <v>0</v>
      </c>
      <c r="BK27" s="25">
        <f t="shared" si="35"/>
        <v>0</v>
      </c>
      <c r="BL27" s="25">
        <f t="shared" si="35"/>
        <v>0</v>
      </c>
      <c r="BM27" s="25">
        <f t="shared" si="35"/>
        <v>0</v>
      </c>
      <c r="BN27" s="25">
        <f t="shared" si="35"/>
        <v>0</v>
      </c>
      <c r="BO27" s="25"/>
      <c r="BP27" s="25"/>
      <c r="BQ27" s="25"/>
      <c r="BR27" s="25">
        <f t="shared" si="36"/>
        <v>0</v>
      </c>
      <c r="BS27" s="27">
        <f t="shared" si="9"/>
        <v>0.57851851851851854</v>
      </c>
      <c r="BT27" s="25">
        <f t="shared" si="37"/>
        <v>15620000</v>
      </c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>
        <f>+'[6]JUNIO 2016'!$H$781</f>
        <v>15620000</v>
      </c>
      <c r="CJ27" s="25"/>
      <c r="CK27" s="25"/>
      <c r="CL27" s="25"/>
      <c r="CM27" s="25"/>
      <c r="CN27" s="25"/>
      <c r="CO27" s="27">
        <f t="shared" si="11"/>
        <v>0.42148148148148146</v>
      </c>
      <c r="CP27" s="25">
        <f t="shared" si="38"/>
        <v>11380000</v>
      </c>
      <c r="CQ27" s="25">
        <f t="shared" si="39"/>
        <v>0</v>
      </c>
      <c r="CR27" s="25">
        <f t="shared" si="39"/>
        <v>0</v>
      </c>
      <c r="CS27" s="25">
        <f t="shared" si="39"/>
        <v>0</v>
      </c>
      <c r="CT27" s="25">
        <f t="shared" si="39"/>
        <v>0</v>
      </c>
      <c r="CU27" s="25">
        <f t="shared" si="39"/>
        <v>0</v>
      </c>
      <c r="CV27" s="25">
        <f t="shared" si="39"/>
        <v>0</v>
      </c>
      <c r="CW27" s="25">
        <f t="shared" si="40"/>
        <v>0</v>
      </c>
      <c r="CX27" s="25">
        <f t="shared" si="40"/>
        <v>0</v>
      </c>
      <c r="CY27" s="25">
        <f t="shared" si="40"/>
        <v>0</v>
      </c>
      <c r="CZ27" s="25">
        <f t="shared" si="41"/>
        <v>0</v>
      </c>
      <c r="DA27" s="25">
        <f t="shared" si="41"/>
        <v>0</v>
      </c>
      <c r="DB27" s="25">
        <f t="shared" si="41"/>
        <v>0</v>
      </c>
      <c r="DC27" s="25">
        <f t="shared" si="42"/>
        <v>0</v>
      </c>
      <c r="DD27" s="25">
        <f t="shared" si="42"/>
        <v>11380000</v>
      </c>
      <c r="DE27" s="25">
        <f t="shared" si="42"/>
        <v>0</v>
      </c>
      <c r="DF27" s="25"/>
      <c r="DG27" s="25">
        <f t="shared" si="43"/>
        <v>0</v>
      </c>
      <c r="DH27" s="25">
        <f t="shared" si="43"/>
        <v>0</v>
      </c>
      <c r="DI27" s="25">
        <f t="shared" si="43"/>
        <v>0</v>
      </c>
    </row>
    <row r="28" spans="1:115" ht="37.5" customHeight="1" x14ac:dyDescent="0.25">
      <c r="A28" s="32"/>
      <c r="B28" s="226"/>
      <c r="C28" s="21" t="s">
        <v>106</v>
      </c>
      <c r="D28" s="22" t="s">
        <v>107</v>
      </c>
      <c r="E28" s="23">
        <v>410</v>
      </c>
      <c r="F28" s="24" t="s">
        <v>108</v>
      </c>
      <c r="G28" s="25">
        <f t="shared" si="31"/>
        <v>105000000</v>
      </c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>
        <v>100000000</v>
      </c>
      <c r="V28" s="25"/>
      <c r="W28" s="25"/>
      <c r="X28" s="25"/>
      <c r="Y28" s="25"/>
      <c r="Z28" s="25">
        <v>5000000</v>
      </c>
      <c r="AB28" s="27">
        <f t="shared" si="1"/>
        <v>0.77389732380952381</v>
      </c>
      <c r="AC28" s="25">
        <f t="shared" si="32"/>
        <v>81259219</v>
      </c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>
        <f>+'[1]JULIO 2016'!$Y$917</f>
        <v>80108719</v>
      </c>
      <c r="AS28" s="25"/>
      <c r="AT28" s="25"/>
      <c r="AU28" s="25"/>
      <c r="AV28" s="25"/>
      <c r="AW28" s="25">
        <v>1150500</v>
      </c>
      <c r="AX28" s="27">
        <f t="shared" si="2"/>
        <v>0.22610267619047619</v>
      </c>
      <c r="AY28" s="25">
        <f t="shared" si="33"/>
        <v>23740781</v>
      </c>
      <c r="AZ28" s="25">
        <f t="shared" si="34"/>
        <v>0</v>
      </c>
      <c r="BA28" s="25">
        <f t="shared" si="34"/>
        <v>0</v>
      </c>
      <c r="BB28" s="25">
        <f t="shared" si="34"/>
        <v>0</v>
      </c>
      <c r="BC28" s="25">
        <f t="shared" si="35"/>
        <v>0</v>
      </c>
      <c r="BD28" s="25">
        <f t="shared" si="35"/>
        <v>0</v>
      </c>
      <c r="BE28" s="25">
        <f t="shared" si="35"/>
        <v>0</v>
      </c>
      <c r="BF28" s="25">
        <f t="shared" si="35"/>
        <v>0</v>
      </c>
      <c r="BG28" s="25">
        <f t="shared" si="35"/>
        <v>0</v>
      </c>
      <c r="BH28" s="25">
        <f t="shared" si="35"/>
        <v>0</v>
      </c>
      <c r="BI28" s="25">
        <f t="shared" si="35"/>
        <v>0</v>
      </c>
      <c r="BJ28" s="25">
        <f t="shared" si="35"/>
        <v>0</v>
      </c>
      <c r="BK28" s="25">
        <f t="shared" si="35"/>
        <v>0</v>
      </c>
      <c r="BL28" s="25">
        <f t="shared" si="35"/>
        <v>0</v>
      </c>
      <c r="BM28" s="25">
        <f t="shared" si="35"/>
        <v>19891281</v>
      </c>
      <c r="BN28" s="25">
        <f t="shared" si="35"/>
        <v>0</v>
      </c>
      <c r="BO28" s="25"/>
      <c r="BP28" s="25"/>
      <c r="BQ28" s="25"/>
      <c r="BR28" s="25">
        <f t="shared" si="36"/>
        <v>3849500</v>
      </c>
      <c r="BS28" s="27">
        <f t="shared" si="9"/>
        <v>0.77389732380952381</v>
      </c>
      <c r="BT28" s="25">
        <f t="shared" si="37"/>
        <v>81259219</v>
      </c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>
        <f>+'[1]JULIO 2016'!$Y$917</f>
        <v>80108719</v>
      </c>
      <c r="CJ28" s="25"/>
      <c r="CK28" s="25"/>
      <c r="CL28" s="25"/>
      <c r="CM28" s="25"/>
      <c r="CN28" s="25">
        <v>1150500</v>
      </c>
      <c r="CO28" s="27">
        <f t="shared" si="11"/>
        <v>0.22610267619047619</v>
      </c>
      <c r="CP28" s="25">
        <f t="shared" si="38"/>
        <v>23740781</v>
      </c>
      <c r="CQ28" s="25">
        <f t="shared" si="39"/>
        <v>0</v>
      </c>
      <c r="CR28" s="25">
        <f t="shared" si="39"/>
        <v>0</v>
      </c>
      <c r="CS28" s="25">
        <f t="shared" si="39"/>
        <v>0</v>
      </c>
      <c r="CT28" s="25">
        <f t="shared" si="39"/>
        <v>0</v>
      </c>
      <c r="CU28" s="25">
        <f t="shared" si="39"/>
        <v>0</v>
      </c>
      <c r="CV28" s="25">
        <f t="shared" si="39"/>
        <v>0</v>
      </c>
      <c r="CW28" s="25">
        <f t="shared" si="40"/>
        <v>0</v>
      </c>
      <c r="CX28" s="25">
        <f t="shared" si="40"/>
        <v>0</v>
      </c>
      <c r="CY28" s="25">
        <f t="shared" si="40"/>
        <v>0</v>
      </c>
      <c r="CZ28" s="25">
        <f t="shared" si="41"/>
        <v>0</v>
      </c>
      <c r="DA28" s="25">
        <f t="shared" si="41"/>
        <v>0</v>
      </c>
      <c r="DB28" s="25">
        <f t="shared" si="41"/>
        <v>0</v>
      </c>
      <c r="DC28" s="25">
        <f t="shared" si="42"/>
        <v>0</v>
      </c>
      <c r="DD28" s="25">
        <f t="shared" si="42"/>
        <v>19891281</v>
      </c>
      <c r="DE28" s="25">
        <f t="shared" si="42"/>
        <v>0</v>
      </c>
      <c r="DF28" s="25"/>
      <c r="DG28" s="25">
        <f t="shared" si="43"/>
        <v>0</v>
      </c>
      <c r="DH28" s="25">
        <f t="shared" si="43"/>
        <v>0</v>
      </c>
      <c r="DI28" s="25">
        <f t="shared" si="43"/>
        <v>3849500</v>
      </c>
    </row>
    <row r="29" spans="1:115" ht="33.75" customHeight="1" x14ac:dyDescent="0.25">
      <c r="A29" s="32"/>
      <c r="B29" s="226"/>
      <c r="C29" s="21" t="s">
        <v>109</v>
      </c>
      <c r="D29" s="22" t="s">
        <v>110</v>
      </c>
      <c r="E29" s="23">
        <v>410</v>
      </c>
      <c r="F29" s="24" t="s">
        <v>101</v>
      </c>
      <c r="G29" s="25">
        <f t="shared" si="31"/>
        <v>100000000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100000000</v>
      </c>
      <c r="V29" s="25"/>
      <c r="W29" s="25"/>
      <c r="X29" s="25"/>
      <c r="Y29" s="25"/>
      <c r="Z29" s="25"/>
      <c r="AB29" s="27">
        <f t="shared" si="1"/>
        <v>0.78948779000000002</v>
      </c>
      <c r="AC29" s="25">
        <f t="shared" si="32"/>
        <v>78948779</v>
      </c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>
        <f>+'[1]JULIO 2016'!$Y$960</f>
        <v>78948779</v>
      </c>
      <c r="AS29" s="25"/>
      <c r="AT29" s="25"/>
      <c r="AU29" s="25"/>
      <c r="AV29" s="25"/>
      <c r="AW29" s="25"/>
      <c r="AX29" s="27">
        <f t="shared" si="2"/>
        <v>0.21051220999999998</v>
      </c>
      <c r="AY29" s="25">
        <f t="shared" si="33"/>
        <v>21051221</v>
      </c>
      <c r="AZ29" s="25">
        <f t="shared" si="34"/>
        <v>0</v>
      </c>
      <c r="BA29" s="25">
        <f t="shared" si="34"/>
        <v>0</v>
      </c>
      <c r="BB29" s="25">
        <f t="shared" si="34"/>
        <v>0</v>
      </c>
      <c r="BC29" s="25">
        <f t="shared" si="35"/>
        <v>0</v>
      </c>
      <c r="BD29" s="25">
        <f t="shared" si="35"/>
        <v>0</v>
      </c>
      <c r="BE29" s="25">
        <f t="shared" si="35"/>
        <v>0</v>
      </c>
      <c r="BF29" s="25">
        <f t="shared" si="35"/>
        <v>0</v>
      </c>
      <c r="BG29" s="25">
        <f t="shared" si="35"/>
        <v>0</v>
      </c>
      <c r="BH29" s="25">
        <f t="shared" si="35"/>
        <v>0</v>
      </c>
      <c r="BI29" s="25">
        <f t="shared" si="35"/>
        <v>0</v>
      </c>
      <c r="BJ29" s="25">
        <f t="shared" si="35"/>
        <v>0</v>
      </c>
      <c r="BK29" s="25">
        <f t="shared" si="35"/>
        <v>0</v>
      </c>
      <c r="BL29" s="25">
        <f t="shared" si="35"/>
        <v>0</v>
      </c>
      <c r="BM29" s="25">
        <f t="shared" si="35"/>
        <v>21051221</v>
      </c>
      <c r="BN29" s="25">
        <f t="shared" si="35"/>
        <v>0</v>
      </c>
      <c r="BO29" s="25"/>
      <c r="BP29" s="25"/>
      <c r="BQ29" s="25"/>
      <c r="BR29" s="25">
        <f t="shared" si="36"/>
        <v>0</v>
      </c>
      <c r="BS29" s="27">
        <f t="shared" si="9"/>
        <v>0.78948779000000002</v>
      </c>
      <c r="BT29" s="25">
        <f t="shared" si="37"/>
        <v>78948779</v>
      </c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>
        <f>+'[1]JULIO 2016'!$H$958</f>
        <v>78948779</v>
      </c>
      <c r="CJ29" s="25"/>
      <c r="CK29" s="25"/>
      <c r="CL29" s="25"/>
      <c r="CM29" s="25"/>
      <c r="CN29" s="25"/>
      <c r="CO29" s="27">
        <f t="shared" si="11"/>
        <v>0.21051220999999998</v>
      </c>
      <c r="CP29" s="25">
        <f t="shared" si="38"/>
        <v>21051221</v>
      </c>
      <c r="CQ29" s="25">
        <f t="shared" si="39"/>
        <v>0</v>
      </c>
      <c r="CR29" s="25">
        <f t="shared" si="39"/>
        <v>0</v>
      </c>
      <c r="CS29" s="25">
        <f t="shared" si="39"/>
        <v>0</v>
      </c>
      <c r="CT29" s="25">
        <f t="shared" si="39"/>
        <v>0</v>
      </c>
      <c r="CU29" s="25">
        <f t="shared" si="39"/>
        <v>0</v>
      </c>
      <c r="CV29" s="25">
        <f t="shared" si="39"/>
        <v>0</v>
      </c>
      <c r="CW29" s="25">
        <f t="shared" si="40"/>
        <v>0</v>
      </c>
      <c r="CX29" s="25">
        <f t="shared" si="40"/>
        <v>0</v>
      </c>
      <c r="CY29" s="25">
        <f t="shared" si="40"/>
        <v>0</v>
      </c>
      <c r="CZ29" s="25">
        <f t="shared" si="41"/>
        <v>0</v>
      </c>
      <c r="DA29" s="25">
        <f t="shared" si="41"/>
        <v>0</v>
      </c>
      <c r="DB29" s="25">
        <f t="shared" si="41"/>
        <v>0</v>
      </c>
      <c r="DC29" s="25">
        <f t="shared" si="42"/>
        <v>0</v>
      </c>
      <c r="DD29" s="25">
        <f t="shared" si="42"/>
        <v>21051221</v>
      </c>
      <c r="DE29" s="25">
        <f t="shared" si="42"/>
        <v>0</v>
      </c>
      <c r="DF29" s="25"/>
      <c r="DG29" s="25">
        <f t="shared" si="43"/>
        <v>0</v>
      </c>
      <c r="DH29" s="25">
        <f t="shared" si="43"/>
        <v>0</v>
      </c>
      <c r="DI29" s="25">
        <f t="shared" si="43"/>
        <v>0</v>
      </c>
    </row>
    <row r="30" spans="1:115" ht="22.5" customHeight="1" x14ac:dyDescent="0.25">
      <c r="A30" s="32"/>
      <c r="B30" s="226"/>
      <c r="C30" s="21" t="s">
        <v>111</v>
      </c>
      <c r="D30" s="22" t="s">
        <v>112</v>
      </c>
      <c r="E30" s="23">
        <v>410</v>
      </c>
      <c r="F30" s="24" t="s">
        <v>76</v>
      </c>
      <c r="G30" s="25">
        <f t="shared" si="31"/>
        <v>12000000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>
        <f>6000000+2000000+4000000</f>
        <v>12000000</v>
      </c>
      <c r="AB30" s="27">
        <f t="shared" si="1"/>
        <v>0.48977333333333334</v>
      </c>
      <c r="AC30" s="25">
        <f t="shared" si="32"/>
        <v>5877280</v>
      </c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>
        <f>+'[1]JULIO 2016'!$G$984</f>
        <v>5877280</v>
      </c>
      <c r="AX30" s="27">
        <f t="shared" si="2"/>
        <v>0.51022666666666661</v>
      </c>
      <c r="AY30" s="25">
        <f t="shared" si="33"/>
        <v>6122720</v>
      </c>
      <c r="AZ30" s="25">
        <f t="shared" si="34"/>
        <v>0</v>
      </c>
      <c r="BA30" s="25">
        <f t="shared" si="34"/>
        <v>0</v>
      </c>
      <c r="BB30" s="25">
        <f t="shared" si="34"/>
        <v>0</v>
      </c>
      <c r="BC30" s="25">
        <f t="shared" si="35"/>
        <v>0</v>
      </c>
      <c r="BD30" s="25">
        <f t="shared" si="35"/>
        <v>0</v>
      </c>
      <c r="BE30" s="25">
        <f t="shared" si="35"/>
        <v>0</v>
      </c>
      <c r="BF30" s="25">
        <f t="shared" si="35"/>
        <v>0</v>
      </c>
      <c r="BG30" s="25">
        <f t="shared" si="35"/>
        <v>0</v>
      </c>
      <c r="BH30" s="25">
        <f t="shared" si="35"/>
        <v>0</v>
      </c>
      <c r="BI30" s="25">
        <f t="shared" si="35"/>
        <v>0</v>
      </c>
      <c r="BJ30" s="25">
        <f t="shared" si="35"/>
        <v>0</v>
      </c>
      <c r="BK30" s="25">
        <f t="shared" si="35"/>
        <v>0</v>
      </c>
      <c r="BL30" s="25"/>
      <c r="BM30" s="25">
        <f t="shared" si="35"/>
        <v>0</v>
      </c>
      <c r="BN30" s="25">
        <f t="shared" si="35"/>
        <v>0</v>
      </c>
      <c r="BO30" s="25"/>
      <c r="BP30" s="25"/>
      <c r="BQ30" s="25"/>
      <c r="BR30" s="25">
        <f t="shared" si="36"/>
        <v>6122720</v>
      </c>
      <c r="BS30" s="27">
        <f t="shared" si="9"/>
        <v>0.48977333333333334</v>
      </c>
      <c r="BT30" s="25">
        <f t="shared" si="37"/>
        <v>5877280</v>
      </c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>
        <f>+'[1]JULIO 2016'!$H$984</f>
        <v>5877280</v>
      </c>
      <c r="CO30" s="27">
        <f t="shared" si="11"/>
        <v>0.51022666666666661</v>
      </c>
      <c r="CP30" s="25">
        <f t="shared" si="38"/>
        <v>6122720</v>
      </c>
      <c r="CQ30" s="25">
        <f t="shared" si="39"/>
        <v>0</v>
      </c>
      <c r="CR30" s="25">
        <f t="shared" si="39"/>
        <v>0</v>
      </c>
      <c r="CS30" s="25">
        <f t="shared" si="39"/>
        <v>0</v>
      </c>
      <c r="CT30" s="25">
        <f t="shared" si="39"/>
        <v>0</v>
      </c>
      <c r="CU30" s="25">
        <f t="shared" si="39"/>
        <v>0</v>
      </c>
      <c r="CV30" s="25">
        <f t="shared" si="39"/>
        <v>0</v>
      </c>
      <c r="CW30" s="25">
        <f t="shared" si="40"/>
        <v>0</v>
      </c>
      <c r="CX30" s="25">
        <f t="shared" si="40"/>
        <v>0</v>
      </c>
      <c r="CY30" s="25">
        <f t="shared" si="40"/>
        <v>0</v>
      </c>
      <c r="CZ30" s="25">
        <f t="shared" si="41"/>
        <v>0</v>
      </c>
      <c r="DA30" s="25">
        <f t="shared" si="41"/>
        <v>0</v>
      </c>
      <c r="DB30" s="25">
        <f t="shared" si="41"/>
        <v>0</v>
      </c>
      <c r="DC30" s="25">
        <f t="shared" si="41"/>
        <v>0</v>
      </c>
      <c r="DD30" s="25">
        <f t="shared" si="41"/>
        <v>0</v>
      </c>
      <c r="DE30" s="25">
        <f t="shared" si="41"/>
        <v>0</v>
      </c>
      <c r="DF30" s="25"/>
      <c r="DG30" s="25">
        <f t="shared" ref="DG30:DI45" si="44">X30-CL30</f>
        <v>0</v>
      </c>
      <c r="DH30" s="25">
        <f t="shared" si="44"/>
        <v>0</v>
      </c>
      <c r="DI30" s="25">
        <f t="shared" si="44"/>
        <v>6122720</v>
      </c>
    </row>
    <row r="31" spans="1:115" ht="33.75" customHeight="1" x14ac:dyDescent="0.25">
      <c r="A31" s="32"/>
      <c r="B31" s="226"/>
      <c r="C31" s="21" t="s">
        <v>113</v>
      </c>
      <c r="D31" s="22" t="s">
        <v>114</v>
      </c>
      <c r="E31" s="23">
        <v>410</v>
      </c>
      <c r="F31" s="24" t="s">
        <v>115</v>
      </c>
      <c r="G31" s="25">
        <f t="shared" si="31"/>
        <v>5000000</v>
      </c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>
        <v>5000000</v>
      </c>
      <c r="AB31" s="27">
        <f t="shared" si="1"/>
        <v>0.32128479999999998</v>
      </c>
      <c r="AC31" s="25">
        <f t="shared" si="32"/>
        <v>1606424</v>
      </c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>
        <f>+'[3]ABRIL 2016'!$G$646</f>
        <v>1606424</v>
      </c>
      <c r="AX31" s="27">
        <f t="shared" si="2"/>
        <v>0.67871520000000007</v>
      </c>
      <c r="AY31" s="25">
        <f t="shared" si="33"/>
        <v>3393576</v>
      </c>
      <c r="AZ31" s="25">
        <f t="shared" si="34"/>
        <v>0</v>
      </c>
      <c r="BA31" s="25">
        <f t="shared" si="34"/>
        <v>0</v>
      </c>
      <c r="BB31" s="25">
        <f t="shared" si="34"/>
        <v>0</v>
      </c>
      <c r="BC31" s="25">
        <f t="shared" si="35"/>
        <v>0</v>
      </c>
      <c r="BD31" s="25">
        <f t="shared" si="35"/>
        <v>0</v>
      </c>
      <c r="BE31" s="25">
        <f t="shared" si="35"/>
        <v>0</v>
      </c>
      <c r="BF31" s="25">
        <f t="shared" si="35"/>
        <v>0</v>
      </c>
      <c r="BG31" s="25">
        <f t="shared" si="35"/>
        <v>0</v>
      </c>
      <c r="BH31" s="25">
        <f t="shared" si="35"/>
        <v>0</v>
      </c>
      <c r="BI31" s="25">
        <f t="shared" si="35"/>
        <v>0</v>
      </c>
      <c r="BJ31" s="25">
        <f t="shared" si="35"/>
        <v>0</v>
      </c>
      <c r="BK31" s="25">
        <f t="shared" si="35"/>
        <v>0</v>
      </c>
      <c r="BL31" s="25"/>
      <c r="BM31" s="25">
        <f t="shared" si="35"/>
        <v>0</v>
      </c>
      <c r="BN31" s="25">
        <f t="shared" si="35"/>
        <v>0</v>
      </c>
      <c r="BO31" s="25"/>
      <c r="BP31" s="25"/>
      <c r="BQ31" s="25"/>
      <c r="BR31" s="25">
        <f t="shared" si="36"/>
        <v>3393576</v>
      </c>
      <c r="BS31" s="27">
        <f t="shared" si="9"/>
        <v>0.32128479999999998</v>
      </c>
      <c r="BT31" s="25">
        <f t="shared" si="37"/>
        <v>1606424</v>
      </c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>
        <f>+'[3]ABRIL 2016'!$H$646</f>
        <v>1606424</v>
      </c>
      <c r="CO31" s="27">
        <f t="shared" si="11"/>
        <v>0.67871520000000007</v>
      </c>
      <c r="CP31" s="25">
        <f t="shared" si="38"/>
        <v>3393576</v>
      </c>
      <c r="CQ31" s="25">
        <f t="shared" si="39"/>
        <v>0</v>
      </c>
      <c r="CR31" s="25">
        <f t="shared" si="39"/>
        <v>0</v>
      </c>
      <c r="CS31" s="25">
        <f t="shared" si="39"/>
        <v>0</v>
      </c>
      <c r="CT31" s="25">
        <f t="shared" si="39"/>
        <v>0</v>
      </c>
      <c r="CU31" s="25">
        <f t="shared" si="39"/>
        <v>0</v>
      </c>
      <c r="CV31" s="25">
        <f t="shared" si="39"/>
        <v>0</v>
      </c>
      <c r="CW31" s="25">
        <f t="shared" si="40"/>
        <v>0</v>
      </c>
      <c r="CX31" s="25">
        <f t="shared" si="40"/>
        <v>0</v>
      </c>
      <c r="CY31" s="25">
        <f t="shared" si="40"/>
        <v>0</v>
      </c>
      <c r="CZ31" s="25">
        <f t="shared" si="41"/>
        <v>0</v>
      </c>
      <c r="DA31" s="25">
        <f t="shared" si="41"/>
        <v>0</v>
      </c>
      <c r="DB31" s="25">
        <f t="shared" si="41"/>
        <v>0</v>
      </c>
      <c r="DC31" s="25">
        <f t="shared" si="41"/>
        <v>0</v>
      </c>
      <c r="DD31" s="25">
        <f t="shared" si="41"/>
        <v>0</v>
      </c>
      <c r="DE31" s="25">
        <f t="shared" si="41"/>
        <v>0</v>
      </c>
      <c r="DF31" s="25"/>
      <c r="DG31" s="25">
        <f t="shared" si="44"/>
        <v>0</v>
      </c>
      <c r="DH31" s="25">
        <f t="shared" si="44"/>
        <v>0</v>
      </c>
      <c r="DI31" s="25">
        <f t="shared" si="44"/>
        <v>3393576</v>
      </c>
    </row>
    <row r="32" spans="1:115" ht="60" x14ac:dyDescent="0.25">
      <c r="A32" s="32"/>
      <c r="B32" s="227"/>
      <c r="C32" s="21" t="s">
        <v>116</v>
      </c>
      <c r="D32" s="22" t="s">
        <v>117</v>
      </c>
      <c r="E32" s="23">
        <v>410</v>
      </c>
      <c r="F32" s="24" t="s">
        <v>118</v>
      </c>
      <c r="G32" s="25">
        <f t="shared" si="31"/>
        <v>121169156</v>
      </c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>
        <v>110000000</v>
      </c>
      <c r="V32" s="25"/>
      <c r="W32" s="25">
        <v>11169156</v>
      </c>
      <c r="X32" s="25"/>
      <c r="Y32" s="25"/>
      <c r="Z32" s="25"/>
      <c r="AB32" s="27">
        <f t="shared" si="1"/>
        <v>0.90782178923487755</v>
      </c>
      <c r="AC32" s="25">
        <f t="shared" si="32"/>
        <v>110000000</v>
      </c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>
        <f>+'[4]ENERO 2016'!$Y$308</f>
        <v>110000000</v>
      </c>
      <c r="AS32" s="25"/>
      <c r="AT32" s="25"/>
      <c r="AU32" s="25"/>
      <c r="AV32" s="25"/>
      <c r="AW32" s="25"/>
      <c r="AX32" s="27">
        <f t="shared" si="2"/>
        <v>9.2178210765122448E-2</v>
      </c>
      <c r="AY32" s="25">
        <f t="shared" si="33"/>
        <v>11169156</v>
      </c>
      <c r="AZ32" s="25">
        <f t="shared" si="34"/>
        <v>0</v>
      </c>
      <c r="BA32" s="25">
        <f t="shared" si="34"/>
        <v>0</v>
      </c>
      <c r="BB32" s="25">
        <f t="shared" si="34"/>
        <v>0</v>
      </c>
      <c r="BC32" s="25">
        <f t="shared" si="35"/>
        <v>0</v>
      </c>
      <c r="BD32" s="25">
        <f t="shared" si="35"/>
        <v>0</v>
      </c>
      <c r="BE32" s="25">
        <f t="shared" si="35"/>
        <v>0</v>
      </c>
      <c r="BF32" s="25">
        <f t="shared" si="35"/>
        <v>0</v>
      </c>
      <c r="BG32" s="25">
        <f t="shared" si="35"/>
        <v>0</v>
      </c>
      <c r="BH32" s="25">
        <f t="shared" si="35"/>
        <v>0</v>
      </c>
      <c r="BI32" s="25">
        <f t="shared" si="35"/>
        <v>0</v>
      </c>
      <c r="BJ32" s="25">
        <f t="shared" si="35"/>
        <v>0</v>
      </c>
      <c r="BK32" s="25">
        <f t="shared" si="35"/>
        <v>0</v>
      </c>
      <c r="BL32" s="25"/>
      <c r="BM32" s="25">
        <f t="shared" si="35"/>
        <v>0</v>
      </c>
      <c r="BN32" s="25">
        <f t="shared" si="35"/>
        <v>0</v>
      </c>
      <c r="BO32" s="25">
        <f>+W32-AT32</f>
        <v>11169156</v>
      </c>
      <c r="BP32" s="25"/>
      <c r="BQ32" s="25"/>
      <c r="BR32" s="25">
        <f t="shared" si="36"/>
        <v>0</v>
      </c>
      <c r="BS32" s="27">
        <f t="shared" si="9"/>
        <v>0.77096776179574944</v>
      </c>
      <c r="BT32" s="25">
        <f t="shared" si="37"/>
        <v>93417513</v>
      </c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>
        <f>+'[1]JULIO 2016'!$H$999</f>
        <v>93417513</v>
      </c>
      <c r="CJ32" s="25"/>
      <c r="CK32" s="25"/>
      <c r="CL32" s="25"/>
      <c r="CM32" s="25"/>
      <c r="CN32" s="25"/>
      <c r="CO32" s="27">
        <f t="shared" si="11"/>
        <v>0.22903223820425056</v>
      </c>
      <c r="CP32" s="25">
        <f t="shared" si="38"/>
        <v>27751643</v>
      </c>
      <c r="CQ32" s="25">
        <f t="shared" si="39"/>
        <v>0</v>
      </c>
      <c r="CR32" s="25">
        <f t="shared" si="39"/>
        <v>0</v>
      </c>
      <c r="CS32" s="25">
        <f t="shared" si="39"/>
        <v>0</v>
      </c>
      <c r="CT32" s="25">
        <f t="shared" si="39"/>
        <v>0</v>
      </c>
      <c r="CU32" s="25">
        <f t="shared" si="39"/>
        <v>0</v>
      </c>
      <c r="CV32" s="25">
        <f t="shared" si="39"/>
        <v>0</v>
      </c>
      <c r="CW32" s="25">
        <f t="shared" si="40"/>
        <v>0</v>
      </c>
      <c r="CX32" s="25">
        <f t="shared" si="40"/>
        <v>0</v>
      </c>
      <c r="CY32" s="25">
        <f t="shared" si="40"/>
        <v>0</v>
      </c>
      <c r="CZ32" s="25">
        <f t="shared" si="41"/>
        <v>0</v>
      </c>
      <c r="DA32" s="25">
        <f t="shared" si="41"/>
        <v>0</v>
      </c>
      <c r="DB32" s="25">
        <f t="shared" si="41"/>
        <v>0</v>
      </c>
      <c r="DC32" s="25">
        <f t="shared" si="41"/>
        <v>0</v>
      </c>
      <c r="DD32" s="25">
        <f t="shared" si="41"/>
        <v>16582487</v>
      </c>
      <c r="DE32" s="25">
        <f t="shared" si="41"/>
        <v>0</v>
      </c>
      <c r="DF32" s="25">
        <f>W32-CK32</f>
        <v>11169156</v>
      </c>
      <c r="DG32" s="25">
        <f t="shared" si="44"/>
        <v>0</v>
      </c>
      <c r="DH32" s="25">
        <f t="shared" si="44"/>
        <v>0</v>
      </c>
      <c r="DI32" s="25">
        <f t="shared" si="44"/>
        <v>0</v>
      </c>
      <c r="DK32" s="56"/>
    </row>
    <row r="33" spans="1:113" ht="34.5" customHeight="1" x14ac:dyDescent="0.25">
      <c r="A33" s="232" t="s">
        <v>87</v>
      </c>
      <c r="B33" s="225" t="s">
        <v>119</v>
      </c>
      <c r="C33" s="21" t="s">
        <v>120</v>
      </c>
      <c r="D33" s="22" t="s">
        <v>121</v>
      </c>
      <c r="E33" s="34">
        <v>410</v>
      </c>
      <c r="F33" s="24" t="s">
        <v>91</v>
      </c>
      <c r="G33" s="25">
        <f t="shared" si="31"/>
        <v>55000000</v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>
        <v>55000000</v>
      </c>
      <c r="V33" s="25"/>
      <c r="W33" s="25"/>
      <c r="X33" s="25"/>
      <c r="Y33" s="25"/>
      <c r="Z33" s="25"/>
      <c r="AB33" s="27">
        <f t="shared" si="1"/>
        <v>0.39403676363636364</v>
      </c>
      <c r="AC33" s="25">
        <f t="shared" si="32"/>
        <v>21672022</v>
      </c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>
        <f>+'[1]JULIO 2016'!$Y$1037</f>
        <v>21672022</v>
      </c>
      <c r="AS33" s="25"/>
      <c r="AT33" s="25"/>
      <c r="AU33" s="25"/>
      <c r="AV33" s="25"/>
      <c r="AW33" s="25"/>
      <c r="AX33" s="27">
        <f t="shared" si="2"/>
        <v>0.60596323636363636</v>
      </c>
      <c r="AY33" s="25">
        <f t="shared" si="33"/>
        <v>33327978</v>
      </c>
      <c r="AZ33" s="25">
        <f t="shared" si="34"/>
        <v>0</v>
      </c>
      <c r="BA33" s="25">
        <f t="shared" si="34"/>
        <v>0</v>
      </c>
      <c r="BB33" s="25">
        <f t="shared" si="34"/>
        <v>0</v>
      </c>
      <c r="BC33" s="25">
        <f t="shared" si="35"/>
        <v>0</v>
      </c>
      <c r="BD33" s="25">
        <f t="shared" si="35"/>
        <v>0</v>
      </c>
      <c r="BE33" s="25">
        <f t="shared" si="35"/>
        <v>0</v>
      </c>
      <c r="BF33" s="25">
        <f t="shared" si="35"/>
        <v>0</v>
      </c>
      <c r="BG33" s="25">
        <f t="shared" si="35"/>
        <v>0</v>
      </c>
      <c r="BH33" s="25">
        <f t="shared" si="35"/>
        <v>0</v>
      </c>
      <c r="BI33" s="25">
        <f t="shared" si="35"/>
        <v>0</v>
      </c>
      <c r="BJ33" s="25">
        <f t="shared" si="35"/>
        <v>0</v>
      </c>
      <c r="BK33" s="25">
        <f t="shared" si="35"/>
        <v>0</v>
      </c>
      <c r="BL33" s="25">
        <f>+T33-AQ33</f>
        <v>0</v>
      </c>
      <c r="BM33" s="25">
        <f t="shared" si="35"/>
        <v>33327978</v>
      </c>
      <c r="BN33" s="25">
        <f t="shared" si="35"/>
        <v>0</v>
      </c>
      <c r="BO33" s="25"/>
      <c r="BP33" s="25"/>
      <c r="BQ33" s="25"/>
      <c r="BR33" s="25">
        <f t="shared" si="36"/>
        <v>0</v>
      </c>
      <c r="BS33" s="27">
        <f t="shared" si="9"/>
        <v>0.36807941818181816</v>
      </c>
      <c r="BT33" s="25">
        <f t="shared" si="37"/>
        <v>20244368</v>
      </c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>
        <f>+'[1]JULIO 2016'!$H$1035</f>
        <v>20244368</v>
      </c>
      <c r="CJ33" s="25"/>
      <c r="CK33" s="25"/>
      <c r="CL33" s="25"/>
      <c r="CM33" s="25"/>
      <c r="CN33" s="25"/>
      <c r="CO33" s="27">
        <f t="shared" si="11"/>
        <v>0.63192058181818189</v>
      </c>
      <c r="CP33" s="25">
        <f t="shared" si="38"/>
        <v>34755632</v>
      </c>
      <c r="CQ33" s="25">
        <f t="shared" si="39"/>
        <v>0</v>
      </c>
      <c r="CR33" s="25">
        <f t="shared" si="39"/>
        <v>0</v>
      </c>
      <c r="CS33" s="25">
        <f t="shared" si="39"/>
        <v>0</v>
      </c>
      <c r="CT33" s="25">
        <f t="shared" si="39"/>
        <v>0</v>
      </c>
      <c r="CU33" s="25">
        <f t="shared" si="39"/>
        <v>0</v>
      </c>
      <c r="CV33" s="25">
        <f t="shared" si="39"/>
        <v>0</v>
      </c>
      <c r="CW33" s="25">
        <f t="shared" si="40"/>
        <v>0</v>
      </c>
      <c r="CX33" s="25">
        <f t="shared" si="40"/>
        <v>0</v>
      </c>
      <c r="CY33" s="25">
        <f t="shared" si="40"/>
        <v>0</v>
      </c>
      <c r="CZ33" s="25">
        <f t="shared" si="41"/>
        <v>0</v>
      </c>
      <c r="DA33" s="25">
        <f t="shared" si="41"/>
        <v>0</v>
      </c>
      <c r="DB33" s="25">
        <f t="shared" si="41"/>
        <v>0</v>
      </c>
      <c r="DC33" s="25">
        <f t="shared" ref="DC33:DE35" si="45">+T33-CH33</f>
        <v>0</v>
      </c>
      <c r="DD33" s="25">
        <f t="shared" si="45"/>
        <v>34755632</v>
      </c>
      <c r="DE33" s="25">
        <f t="shared" si="45"/>
        <v>0</v>
      </c>
      <c r="DF33" s="25"/>
      <c r="DG33" s="25">
        <f>+X33-CL33</f>
        <v>0</v>
      </c>
      <c r="DH33" s="25">
        <f t="shared" si="44"/>
        <v>0</v>
      </c>
      <c r="DI33" s="25">
        <f>+Z33-CN33</f>
        <v>0</v>
      </c>
    </row>
    <row r="34" spans="1:113" ht="36.75" customHeight="1" x14ac:dyDescent="0.25">
      <c r="A34" s="232"/>
      <c r="B34" s="226"/>
      <c r="C34" s="21" t="s">
        <v>122</v>
      </c>
      <c r="D34" s="22" t="s">
        <v>123</v>
      </c>
      <c r="E34" s="23">
        <v>410</v>
      </c>
      <c r="F34" s="24" t="s">
        <v>124</v>
      </c>
      <c r="G34" s="25">
        <f t="shared" si="31"/>
        <v>53000000</v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>
        <v>50000000</v>
      </c>
      <c r="V34" s="25"/>
      <c r="W34" s="25"/>
      <c r="X34" s="25"/>
      <c r="Y34" s="25"/>
      <c r="Z34" s="25">
        <v>3000000</v>
      </c>
      <c r="AB34" s="27">
        <f t="shared" si="1"/>
        <v>0.13319260377358491</v>
      </c>
      <c r="AC34" s="25">
        <f t="shared" si="32"/>
        <v>7059208</v>
      </c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>
        <f>+'[1]JULIO 2016'!$G$1062</f>
        <v>7059208</v>
      </c>
      <c r="AS34" s="25"/>
      <c r="AT34" s="25"/>
      <c r="AU34" s="25"/>
      <c r="AV34" s="25"/>
      <c r="AW34" s="25"/>
      <c r="AX34" s="27">
        <f t="shared" si="2"/>
        <v>0.86680739622641512</v>
      </c>
      <c r="AY34" s="25">
        <f t="shared" si="33"/>
        <v>45940792</v>
      </c>
      <c r="AZ34" s="25">
        <f t="shared" si="34"/>
        <v>0</v>
      </c>
      <c r="BA34" s="25">
        <f t="shared" si="34"/>
        <v>0</v>
      </c>
      <c r="BB34" s="25">
        <f t="shared" si="34"/>
        <v>0</v>
      </c>
      <c r="BC34" s="25">
        <f t="shared" si="35"/>
        <v>0</v>
      </c>
      <c r="BD34" s="25">
        <f t="shared" si="35"/>
        <v>0</v>
      </c>
      <c r="BE34" s="25">
        <f t="shared" si="35"/>
        <v>0</v>
      </c>
      <c r="BF34" s="25">
        <f t="shared" si="35"/>
        <v>0</v>
      </c>
      <c r="BG34" s="25">
        <f t="shared" si="35"/>
        <v>0</v>
      </c>
      <c r="BH34" s="25">
        <f t="shared" si="35"/>
        <v>0</v>
      </c>
      <c r="BI34" s="25">
        <f t="shared" si="35"/>
        <v>0</v>
      </c>
      <c r="BJ34" s="25">
        <f t="shared" si="35"/>
        <v>0</v>
      </c>
      <c r="BK34" s="25">
        <f t="shared" si="35"/>
        <v>0</v>
      </c>
      <c r="BL34" s="25">
        <f>+T34-AQ34</f>
        <v>0</v>
      </c>
      <c r="BM34" s="25">
        <f t="shared" si="35"/>
        <v>42940792</v>
      </c>
      <c r="BN34" s="25">
        <f t="shared" si="35"/>
        <v>0</v>
      </c>
      <c r="BO34" s="25"/>
      <c r="BP34" s="25"/>
      <c r="BQ34" s="25"/>
      <c r="BR34" s="25">
        <f t="shared" si="36"/>
        <v>3000000</v>
      </c>
      <c r="BS34" s="27">
        <f t="shared" si="9"/>
        <v>9.590837735849056E-2</v>
      </c>
      <c r="BT34" s="25">
        <f t="shared" si="37"/>
        <v>5083144</v>
      </c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>
        <f>+'[1]JULIO 2016'!$H$1062</f>
        <v>5083144</v>
      </c>
      <c r="CJ34" s="25"/>
      <c r="CK34" s="25"/>
      <c r="CL34" s="25"/>
      <c r="CM34" s="25"/>
      <c r="CN34" s="25"/>
      <c r="CO34" s="27">
        <f t="shared" si="11"/>
        <v>0.90409162264150944</v>
      </c>
      <c r="CP34" s="25">
        <f t="shared" si="38"/>
        <v>47916856</v>
      </c>
      <c r="CQ34" s="25">
        <f t="shared" si="39"/>
        <v>0</v>
      </c>
      <c r="CR34" s="25">
        <f t="shared" si="39"/>
        <v>0</v>
      </c>
      <c r="CS34" s="25">
        <f t="shared" si="39"/>
        <v>0</v>
      </c>
      <c r="CT34" s="25">
        <f t="shared" si="39"/>
        <v>0</v>
      </c>
      <c r="CU34" s="25">
        <f t="shared" si="39"/>
        <v>0</v>
      </c>
      <c r="CV34" s="25">
        <f t="shared" si="39"/>
        <v>0</v>
      </c>
      <c r="CW34" s="25">
        <f t="shared" si="40"/>
        <v>0</v>
      </c>
      <c r="CX34" s="25">
        <f t="shared" si="40"/>
        <v>0</v>
      </c>
      <c r="CY34" s="25">
        <f t="shared" si="40"/>
        <v>0</v>
      </c>
      <c r="CZ34" s="25">
        <f t="shared" si="41"/>
        <v>0</v>
      </c>
      <c r="DA34" s="25">
        <f t="shared" si="41"/>
        <v>0</v>
      </c>
      <c r="DB34" s="25">
        <f t="shared" si="41"/>
        <v>0</v>
      </c>
      <c r="DC34" s="25">
        <f t="shared" si="45"/>
        <v>0</v>
      </c>
      <c r="DD34" s="25">
        <f t="shared" si="45"/>
        <v>44916856</v>
      </c>
      <c r="DE34" s="25">
        <f t="shared" si="45"/>
        <v>0</v>
      </c>
      <c r="DF34" s="25"/>
      <c r="DG34" s="25">
        <f>+X34-CL34</f>
        <v>0</v>
      </c>
      <c r="DH34" s="25">
        <f t="shared" si="44"/>
        <v>0</v>
      </c>
      <c r="DI34" s="25">
        <f>+Z34-CN34</f>
        <v>3000000</v>
      </c>
    </row>
    <row r="35" spans="1:113" ht="24" customHeight="1" x14ac:dyDescent="0.25">
      <c r="A35" s="232"/>
      <c r="B35" s="226"/>
      <c r="C35" s="21" t="s">
        <v>125</v>
      </c>
      <c r="D35" s="22" t="s">
        <v>126</v>
      </c>
      <c r="E35" s="23">
        <v>410</v>
      </c>
      <c r="F35" s="24" t="s">
        <v>91</v>
      </c>
      <c r="G35" s="25">
        <f t="shared" si="31"/>
        <v>40000000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>
        <v>40000000</v>
      </c>
      <c r="V35" s="25"/>
      <c r="W35" s="25"/>
      <c r="X35" s="25"/>
      <c r="Y35" s="25"/>
      <c r="Z35" s="25"/>
      <c r="AB35" s="27">
        <f t="shared" si="1"/>
        <v>1</v>
      </c>
      <c r="AC35" s="25">
        <f t="shared" si="32"/>
        <v>40000000</v>
      </c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>
        <v>40000000</v>
      </c>
      <c r="AS35" s="25"/>
      <c r="AT35" s="25"/>
      <c r="AU35" s="25"/>
      <c r="AV35" s="25"/>
      <c r="AW35" s="25"/>
      <c r="AX35" s="27">
        <f t="shared" si="2"/>
        <v>0</v>
      </c>
      <c r="AY35" s="25">
        <f t="shared" si="33"/>
        <v>0</v>
      </c>
      <c r="AZ35" s="25">
        <f t="shared" si="34"/>
        <v>0</v>
      </c>
      <c r="BA35" s="25">
        <f t="shared" si="34"/>
        <v>0</v>
      </c>
      <c r="BB35" s="25">
        <f t="shared" si="34"/>
        <v>0</v>
      </c>
      <c r="BC35" s="25">
        <f t="shared" si="35"/>
        <v>0</v>
      </c>
      <c r="BD35" s="25">
        <f t="shared" si="35"/>
        <v>0</v>
      </c>
      <c r="BE35" s="25">
        <f t="shared" si="35"/>
        <v>0</v>
      </c>
      <c r="BF35" s="25">
        <f t="shared" si="35"/>
        <v>0</v>
      </c>
      <c r="BG35" s="25">
        <f t="shared" si="35"/>
        <v>0</v>
      </c>
      <c r="BH35" s="25">
        <f t="shared" si="35"/>
        <v>0</v>
      </c>
      <c r="BI35" s="25">
        <f t="shared" si="35"/>
        <v>0</v>
      </c>
      <c r="BJ35" s="25">
        <f t="shared" si="35"/>
        <v>0</v>
      </c>
      <c r="BK35" s="25">
        <f t="shared" si="35"/>
        <v>0</v>
      </c>
      <c r="BL35" s="25">
        <f>+T35-AQ35</f>
        <v>0</v>
      </c>
      <c r="BM35" s="25">
        <f t="shared" si="35"/>
        <v>0</v>
      </c>
      <c r="BN35" s="25">
        <f t="shared" si="35"/>
        <v>0</v>
      </c>
      <c r="BO35" s="25"/>
      <c r="BP35" s="25"/>
      <c r="BQ35" s="25"/>
      <c r="BR35" s="25">
        <f t="shared" si="36"/>
        <v>0</v>
      </c>
      <c r="BS35" s="27">
        <f t="shared" si="9"/>
        <v>0.72390849999999995</v>
      </c>
      <c r="BT35" s="25">
        <f t="shared" si="37"/>
        <v>28956340</v>
      </c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>
        <f>+'[2]MARZO 2016 ULTIMO'!$H$552</f>
        <v>28956340</v>
      </c>
      <c r="CJ35" s="25"/>
      <c r="CK35" s="25"/>
      <c r="CL35" s="25"/>
      <c r="CM35" s="25"/>
      <c r="CN35" s="25"/>
      <c r="CO35" s="27">
        <f t="shared" si="11"/>
        <v>0.27609150000000005</v>
      </c>
      <c r="CP35" s="25">
        <f t="shared" si="38"/>
        <v>11043660</v>
      </c>
      <c r="CQ35" s="25">
        <f t="shared" si="39"/>
        <v>0</v>
      </c>
      <c r="CR35" s="25">
        <f t="shared" si="39"/>
        <v>0</v>
      </c>
      <c r="CS35" s="25">
        <f t="shared" si="39"/>
        <v>0</v>
      </c>
      <c r="CT35" s="25">
        <f t="shared" si="39"/>
        <v>0</v>
      </c>
      <c r="CU35" s="25">
        <f t="shared" si="39"/>
        <v>0</v>
      </c>
      <c r="CV35" s="25">
        <f t="shared" si="39"/>
        <v>0</v>
      </c>
      <c r="CW35" s="25">
        <f t="shared" si="40"/>
        <v>0</v>
      </c>
      <c r="CX35" s="25">
        <f t="shared" si="40"/>
        <v>0</v>
      </c>
      <c r="CY35" s="25">
        <f t="shared" si="40"/>
        <v>0</v>
      </c>
      <c r="CZ35" s="25">
        <f t="shared" si="41"/>
        <v>0</v>
      </c>
      <c r="DA35" s="25">
        <f t="shared" si="41"/>
        <v>0</v>
      </c>
      <c r="DB35" s="25">
        <f t="shared" si="41"/>
        <v>0</v>
      </c>
      <c r="DC35" s="25">
        <f t="shared" si="45"/>
        <v>0</v>
      </c>
      <c r="DD35" s="25">
        <f t="shared" si="45"/>
        <v>11043660</v>
      </c>
      <c r="DE35" s="25">
        <f t="shared" si="45"/>
        <v>0</v>
      </c>
      <c r="DF35" s="25"/>
      <c r="DG35" s="25">
        <f>+X35-CL35</f>
        <v>0</v>
      </c>
      <c r="DH35" s="25">
        <f t="shared" si="44"/>
        <v>0</v>
      </c>
      <c r="DI35" s="25">
        <f>+Z35-CN35</f>
        <v>0</v>
      </c>
    </row>
    <row r="36" spans="1:113" ht="24.75" customHeight="1" x14ac:dyDescent="0.25">
      <c r="A36" s="232"/>
      <c r="B36" s="227"/>
      <c r="C36" s="21" t="s">
        <v>127</v>
      </c>
      <c r="D36" s="22" t="s">
        <v>128</v>
      </c>
      <c r="E36" s="23">
        <v>410</v>
      </c>
      <c r="F36" s="24" t="s">
        <v>91</v>
      </c>
      <c r="G36" s="25">
        <f t="shared" si="31"/>
        <v>105000000</v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>
        <v>105000000</v>
      </c>
      <c r="V36" s="25"/>
      <c r="W36" s="25"/>
      <c r="X36" s="25"/>
      <c r="Y36" s="25"/>
      <c r="Z36" s="25"/>
      <c r="AB36" s="27">
        <f t="shared" si="1"/>
        <v>1</v>
      </c>
      <c r="AC36" s="25">
        <f t="shared" si="32"/>
        <v>105000000</v>
      </c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>
        <f>+'[6]JUNIO 2016'!$Y$953</f>
        <v>105000000</v>
      </c>
      <c r="AS36" s="25"/>
      <c r="AT36" s="25"/>
      <c r="AU36" s="25"/>
      <c r="AV36" s="25"/>
      <c r="AW36" s="25"/>
      <c r="AX36" s="27">
        <f t="shared" si="2"/>
        <v>0</v>
      </c>
      <c r="AY36" s="25">
        <f t="shared" si="33"/>
        <v>0</v>
      </c>
      <c r="AZ36" s="25">
        <f t="shared" si="34"/>
        <v>0</v>
      </c>
      <c r="BA36" s="25">
        <f t="shared" si="34"/>
        <v>0</v>
      </c>
      <c r="BB36" s="25">
        <f t="shared" si="34"/>
        <v>0</v>
      </c>
      <c r="BC36" s="25">
        <f t="shared" si="34"/>
        <v>0</v>
      </c>
      <c r="BD36" s="25">
        <f t="shared" si="34"/>
        <v>0</v>
      </c>
      <c r="BE36" s="25">
        <f t="shared" si="34"/>
        <v>0</v>
      </c>
      <c r="BF36" s="25">
        <f t="shared" si="34"/>
        <v>0</v>
      </c>
      <c r="BG36" s="25">
        <f t="shared" si="34"/>
        <v>0</v>
      </c>
      <c r="BH36" s="25">
        <f t="shared" si="34"/>
        <v>0</v>
      </c>
      <c r="BI36" s="25">
        <f t="shared" si="34"/>
        <v>0</v>
      </c>
      <c r="BJ36" s="25">
        <f t="shared" si="34"/>
        <v>0</v>
      </c>
      <c r="BK36" s="25">
        <f t="shared" si="34"/>
        <v>0</v>
      </c>
      <c r="BL36" s="25">
        <f t="shared" si="34"/>
        <v>0</v>
      </c>
      <c r="BM36" s="25">
        <f t="shared" si="34"/>
        <v>0</v>
      </c>
      <c r="BN36" s="25">
        <f t="shared" si="34"/>
        <v>0</v>
      </c>
      <c r="BO36" s="25"/>
      <c r="BP36" s="25">
        <f>X36-AU36</f>
        <v>0</v>
      </c>
      <c r="BQ36" s="25">
        <f>Y36-AV36</f>
        <v>0</v>
      </c>
      <c r="BR36" s="25">
        <f>Z36-AW36</f>
        <v>0</v>
      </c>
      <c r="BS36" s="27">
        <f t="shared" si="9"/>
        <v>1</v>
      </c>
      <c r="BT36" s="25">
        <f t="shared" si="37"/>
        <v>105000000</v>
      </c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>
        <f>+'[6]JUNIO 2016'!$H$951</f>
        <v>105000000</v>
      </c>
      <c r="CJ36" s="25"/>
      <c r="CK36" s="25"/>
      <c r="CL36" s="25"/>
      <c r="CM36" s="25"/>
      <c r="CN36" s="25"/>
      <c r="CO36" s="27">
        <f t="shared" si="11"/>
        <v>0</v>
      </c>
      <c r="CP36" s="25">
        <f t="shared" si="38"/>
        <v>0</v>
      </c>
      <c r="CQ36" s="25">
        <f t="shared" si="39"/>
        <v>0</v>
      </c>
      <c r="CR36" s="25">
        <f t="shared" si="39"/>
        <v>0</v>
      </c>
      <c r="CS36" s="25">
        <f t="shared" si="39"/>
        <v>0</v>
      </c>
      <c r="CT36" s="25">
        <f t="shared" si="39"/>
        <v>0</v>
      </c>
      <c r="CU36" s="25">
        <f t="shared" si="39"/>
        <v>0</v>
      </c>
      <c r="CV36" s="25">
        <f t="shared" si="39"/>
        <v>0</v>
      </c>
      <c r="CW36" s="25">
        <f>N36-CB36</f>
        <v>0</v>
      </c>
      <c r="CX36" s="25">
        <f>O36-CC36</f>
        <v>0</v>
      </c>
      <c r="CY36" s="25">
        <f>P36-CD36</f>
        <v>0</v>
      </c>
      <c r="CZ36" s="25">
        <f t="shared" si="41"/>
        <v>0</v>
      </c>
      <c r="DA36" s="25">
        <f t="shared" si="41"/>
        <v>0</v>
      </c>
      <c r="DB36" s="25">
        <f t="shared" si="41"/>
        <v>0</v>
      </c>
      <c r="DC36" s="25">
        <f>T36-CH36</f>
        <v>0</v>
      </c>
      <c r="DD36" s="25">
        <f>U36-CI36</f>
        <v>0</v>
      </c>
      <c r="DE36" s="25">
        <f>V36-CJ36</f>
        <v>0</v>
      </c>
      <c r="DF36" s="25"/>
      <c r="DG36" s="25">
        <f>X36-CL36</f>
        <v>0</v>
      </c>
      <c r="DH36" s="25">
        <f t="shared" si="44"/>
        <v>0</v>
      </c>
      <c r="DI36" s="25">
        <f>Z36-CN36</f>
        <v>0</v>
      </c>
    </row>
    <row r="37" spans="1:113" ht="33.75" customHeight="1" x14ac:dyDescent="0.25">
      <c r="A37" s="232"/>
      <c r="B37" s="225" t="s">
        <v>129</v>
      </c>
      <c r="C37" s="21" t="s">
        <v>130</v>
      </c>
      <c r="D37" s="22" t="s">
        <v>131</v>
      </c>
      <c r="E37" s="23">
        <v>410</v>
      </c>
      <c r="F37" s="24" t="s">
        <v>91</v>
      </c>
      <c r="G37" s="25">
        <f t="shared" si="31"/>
        <v>280000000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>
        <v>280000000</v>
      </c>
      <c r="T37" s="25"/>
      <c r="U37" s="25"/>
      <c r="V37" s="25"/>
      <c r="W37" s="25"/>
      <c r="X37" s="25"/>
      <c r="Y37" s="25"/>
      <c r="Z37" s="25"/>
      <c r="AB37" s="27">
        <f t="shared" si="1"/>
        <v>0.582542275</v>
      </c>
      <c r="AC37" s="25">
        <f t="shared" si="32"/>
        <v>163111837</v>
      </c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>
        <f>+'[1]JULIO 2016'!$W$1114</f>
        <v>163111837</v>
      </c>
      <c r="AQ37" s="25"/>
      <c r="AR37" s="25"/>
      <c r="AS37" s="25"/>
      <c r="AT37" s="25"/>
      <c r="AU37" s="25"/>
      <c r="AV37" s="25"/>
      <c r="AW37" s="25"/>
      <c r="AX37" s="27">
        <f t="shared" si="2"/>
        <v>0.417457725</v>
      </c>
      <c r="AY37" s="25">
        <f t="shared" si="33"/>
        <v>116888163</v>
      </c>
      <c r="AZ37" s="25">
        <f t="shared" si="34"/>
        <v>0</v>
      </c>
      <c r="BA37" s="25">
        <f t="shared" si="34"/>
        <v>0</v>
      </c>
      <c r="BB37" s="25">
        <f t="shared" si="34"/>
        <v>0</v>
      </c>
      <c r="BC37" s="25">
        <f t="shared" ref="BC37:BN52" si="46">+K37-AH37</f>
        <v>0</v>
      </c>
      <c r="BD37" s="25">
        <f t="shared" si="46"/>
        <v>0</v>
      </c>
      <c r="BE37" s="25">
        <f t="shared" si="46"/>
        <v>0</v>
      </c>
      <c r="BF37" s="25">
        <f t="shared" si="46"/>
        <v>0</v>
      </c>
      <c r="BG37" s="25">
        <f t="shared" si="46"/>
        <v>0</v>
      </c>
      <c r="BH37" s="25">
        <f t="shared" si="46"/>
        <v>0</v>
      </c>
      <c r="BI37" s="25">
        <f t="shared" si="46"/>
        <v>0</v>
      </c>
      <c r="BJ37" s="25">
        <f t="shared" si="46"/>
        <v>0</v>
      </c>
      <c r="BK37" s="25">
        <f t="shared" si="46"/>
        <v>116888163</v>
      </c>
      <c r="BL37" s="25">
        <f t="shared" si="46"/>
        <v>0</v>
      </c>
      <c r="BM37" s="25">
        <f t="shared" si="46"/>
        <v>0</v>
      </c>
      <c r="BN37" s="25">
        <f t="shared" si="46"/>
        <v>0</v>
      </c>
      <c r="BO37" s="25"/>
      <c r="BP37" s="25"/>
      <c r="BQ37" s="25">
        <f t="shared" ref="BQ37:BQ57" si="47">Y37-AV37</f>
        <v>0</v>
      </c>
      <c r="BR37" s="25">
        <f t="shared" ref="BR37:BR57" si="48">+Z37-AW37</f>
        <v>0</v>
      </c>
      <c r="BS37" s="27">
        <f t="shared" si="9"/>
        <v>0.42564941785714283</v>
      </c>
      <c r="BT37" s="25">
        <f t="shared" si="37"/>
        <v>119181837</v>
      </c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>
        <f>+'[1]JULIO 2016'!$H$1112</f>
        <v>119181837</v>
      </c>
      <c r="CH37" s="25"/>
      <c r="CI37" s="25"/>
      <c r="CJ37" s="25"/>
      <c r="CK37" s="25"/>
      <c r="CL37" s="25"/>
      <c r="CM37" s="25"/>
      <c r="CN37" s="25"/>
      <c r="CO37" s="27">
        <f t="shared" si="11"/>
        <v>0.57435058214285717</v>
      </c>
      <c r="CP37" s="25">
        <f t="shared" si="38"/>
        <v>160818163</v>
      </c>
      <c r="CQ37" s="25">
        <f t="shared" si="39"/>
        <v>0</v>
      </c>
      <c r="CR37" s="25">
        <f t="shared" si="39"/>
        <v>0</v>
      </c>
      <c r="CS37" s="25">
        <f t="shared" si="39"/>
        <v>0</v>
      </c>
      <c r="CT37" s="25">
        <f t="shared" si="39"/>
        <v>0</v>
      </c>
      <c r="CU37" s="25">
        <f t="shared" si="39"/>
        <v>0</v>
      </c>
      <c r="CV37" s="25">
        <f t="shared" si="39"/>
        <v>0</v>
      </c>
      <c r="CW37" s="25">
        <f t="shared" ref="CW37:DB48" si="49">+N37-CB37</f>
        <v>0</v>
      </c>
      <c r="CX37" s="25">
        <f t="shared" si="49"/>
        <v>0</v>
      </c>
      <c r="CY37" s="25">
        <f t="shared" si="49"/>
        <v>0</v>
      </c>
      <c r="CZ37" s="25">
        <f t="shared" si="41"/>
        <v>0</v>
      </c>
      <c r="DA37" s="25">
        <f t="shared" si="41"/>
        <v>0</v>
      </c>
      <c r="DB37" s="25">
        <f t="shared" si="41"/>
        <v>160818163</v>
      </c>
      <c r="DC37" s="25">
        <f t="shared" ref="DC37:DE48" si="50">+T37-CH37</f>
        <v>0</v>
      </c>
      <c r="DD37" s="25">
        <f t="shared" si="50"/>
        <v>0</v>
      </c>
      <c r="DE37" s="25">
        <f t="shared" si="50"/>
        <v>0</v>
      </c>
      <c r="DF37" s="25"/>
      <c r="DG37" s="25">
        <f t="shared" ref="DG37:DG48" si="51">+X37-CL37</f>
        <v>0</v>
      </c>
      <c r="DH37" s="25">
        <f t="shared" si="44"/>
        <v>0</v>
      </c>
      <c r="DI37" s="25">
        <f t="shared" ref="DI37:DI48" si="52">+Z37-CN37</f>
        <v>0</v>
      </c>
    </row>
    <row r="38" spans="1:113" ht="42" customHeight="1" x14ac:dyDescent="0.25">
      <c r="A38" s="232"/>
      <c r="B38" s="226"/>
      <c r="C38" s="21" t="s">
        <v>132</v>
      </c>
      <c r="D38" s="57" t="s">
        <v>133</v>
      </c>
      <c r="E38" s="23">
        <v>410</v>
      </c>
      <c r="F38" s="24" t="s">
        <v>134</v>
      </c>
      <c r="G38" s="25">
        <f t="shared" si="31"/>
        <v>193627198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>
        <v>7696735</v>
      </c>
      <c r="T38" s="25"/>
      <c r="U38" s="25">
        <v>147930463</v>
      </c>
      <c r="V38" s="25"/>
      <c r="W38" s="25"/>
      <c r="X38" s="25"/>
      <c r="Y38" s="58"/>
      <c r="Z38" s="58">
        <f>35000000+3000000</f>
        <v>38000000</v>
      </c>
      <c r="AB38" s="27">
        <f t="shared" si="1"/>
        <v>0.35552754319153035</v>
      </c>
      <c r="AC38" s="25">
        <f t="shared" si="32"/>
        <v>68839802</v>
      </c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>
        <f>+'[6]JUNIO 2016'!$W$1028</f>
        <v>7654735</v>
      </c>
      <c r="AQ38" s="25"/>
      <c r="AR38" s="25">
        <f>+'[1]JULIO 2016'!$Y$1172</f>
        <v>46290236</v>
      </c>
      <c r="AS38" s="25"/>
      <c r="AT38" s="25"/>
      <c r="AU38" s="25"/>
      <c r="AV38" s="25"/>
      <c r="AW38" s="25">
        <f>+'[1]JULIO 2016'!$AG$1172</f>
        <v>14894831</v>
      </c>
      <c r="AX38" s="27">
        <f t="shared" si="2"/>
        <v>0.64447245680846965</v>
      </c>
      <c r="AY38" s="25">
        <f t="shared" si="33"/>
        <v>124787396</v>
      </c>
      <c r="AZ38" s="25">
        <f t="shared" si="34"/>
        <v>0</v>
      </c>
      <c r="BA38" s="25">
        <f t="shared" si="34"/>
        <v>0</v>
      </c>
      <c r="BB38" s="25">
        <f t="shared" si="34"/>
        <v>0</v>
      </c>
      <c r="BC38" s="25">
        <f t="shared" si="46"/>
        <v>0</v>
      </c>
      <c r="BD38" s="25">
        <f t="shared" si="46"/>
        <v>0</v>
      </c>
      <c r="BE38" s="25">
        <f t="shared" si="46"/>
        <v>0</v>
      </c>
      <c r="BF38" s="25">
        <f t="shared" si="46"/>
        <v>0</v>
      </c>
      <c r="BG38" s="25">
        <f t="shared" si="46"/>
        <v>0</v>
      </c>
      <c r="BH38" s="25">
        <f t="shared" si="46"/>
        <v>0</v>
      </c>
      <c r="BI38" s="25">
        <f t="shared" si="46"/>
        <v>0</v>
      </c>
      <c r="BJ38" s="25">
        <f t="shared" si="46"/>
        <v>0</v>
      </c>
      <c r="BK38" s="25">
        <f t="shared" si="46"/>
        <v>42000</v>
      </c>
      <c r="BL38" s="25">
        <f t="shared" si="46"/>
        <v>0</v>
      </c>
      <c r="BM38" s="25">
        <f t="shared" si="46"/>
        <v>101640227</v>
      </c>
      <c r="BN38" s="25">
        <f t="shared" si="46"/>
        <v>0</v>
      </c>
      <c r="BO38" s="25"/>
      <c r="BP38" s="25"/>
      <c r="BQ38" s="25">
        <f t="shared" si="47"/>
        <v>0</v>
      </c>
      <c r="BR38" s="25">
        <f t="shared" si="48"/>
        <v>23105169</v>
      </c>
      <c r="BS38" s="27">
        <f t="shared" si="9"/>
        <v>0.33166123697147132</v>
      </c>
      <c r="BT38" s="25">
        <f t="shared" si="37"/>
        <v>64218636</v>
      </c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>
        <f>+'[7]MAYO 2016'!$H$901+'[7]MAYO 2016'!$H$904+'[7]MAYO 2016'!$H$906+'[7]MAYO 2016'!$W$908</f>
        <v>7654735</v>
      </c>
      <c r="CH38" s="25"/>
      <c r="CI38" s="25">
        <f>+'[1]JULIO 2016'!$H$1170-CN38-CG38</f>
        <v>41669087</v>
      </c>
      <c r="CJ38" s="25"/>
      <c r="CK38" s="25"/>
      <c r="CL38" s="25"/>
      <c r="CM38" s="25"/>
      <c r="CN38" s="25">
        <f>+'[1]JULIO 2016'!$H$1175+'[1]JULIO 2016'!$H$1188+'[1]JULIO 2016'!$H$1190+'[1]JULIO 2016'!$H$1191+'[1]JULIO 2016'!$H$1193+'[1]JULIO 2016'!$H$1197+'[1]JULIO 2016'!$H$1206</f>
        <v>14894814</v>
      </c>
      <c r="CO38" s="27">
        <f t="shared" si="11"/>
        <v>0.66833876302852868</v>
      </c>
      <c r="CP38" s="25">
        <f t="shared" si="38"/>
        <v>129408562</v>
      </c>
      <c r="CQ38" s="25">
        <f t="shared" si="39"/>
        <v>0</v>
      </c>
      <c r="CR38" s="25">
        <f t="shared" si="39"/>
        <v>0</v>
      </c>
      <c r="CS38" s="25">
        <f t="shared" si="39"/>
        <v>0</v>
      </c>
      <c r="CT38" s="25">
        <f t="shared" si="39"/>
        <v>0</v>
      </c>
      <c r="CU38" s="25">
        <f t="shared" si="39"/>
        <v>0</v>
      </c>
      <c r="CV38" s="25">
        <f t="shared" si="39"/>
        <v>0</v>
      </c>
      <c r="CW38" s="25">
        <f t="shared" si="49"/>
        <v>0</v>
      </c>
      <c r="CX38" s="25">
        <f t="shared" si="49"/>
        <v>0</v>
      </c>
      <c r="CY38" s="25">
        <f t="shared" si="49"/>
        <v>0</v>
      </c>
      <c r="CZ38" s="25">
        <f t="shared" si="41"/>
        <v>0</v>
      </c>
      <c r="DA38" s="25">
        <f t="shared" si="41"/>
        <v>0</v>
      </c>
      <c r="DB38" s="25">
        <f t="shared" si="41"/>
        <v>42000</v>
      </c>
      <c r="DC38" s="25">
        <f t="shared" si="50"/>
        <v>0</v>
      </c>
      <c r="DD38" s="25">
        <f t="shared" si="50"/>
        <v>106261376</v>
      </c>
      <c r="DE38" s="25">
        <f t="shared" si="50"/>
        <v>0</v>
      </c>
      <c r="DF38" s="25"/>
      <c r="DG38" s="25">
        <f t="shared" si="51"/>
        <v>0</v>
      </c>
      <c r="DH38" s="25">
        <f t="shared" si="44"/>
        <v>0</v>
      </c>
      <c r="DI38" s="25">
        <f t="shared" si="52"/>
        <v>23105186</v>
      </c>
    </row>
    <row r="39" spans="1:113" ht="35.25" customHeight="1" x14ac:dyDescent="0.25">
      <c r="A39" s="232"/>
      <c r="B39" s="226"/>
      <c r="C39" s="21" t="s">
        <v>135</v>
      </c>
      <c r="D39" s="22" t="s">
        <v>136</v>
      </c>
      <c r="E39" s="23">
        <v>410</v>
      </c>
      <c r="F39" s="24" t="s">
        <v>91</v>
      </c>
      <c r="G39" s="25">
        <f t="shared" si="31"/>
        <v>200000000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>
        <v>100000000</v>
      </c>
      <c r="T39" s="25"/>
      <c r="U39" s="25"/>
      <c r="V39" s="25"/>
      <c r="W39" s="25"/>
      <c r="X39" s="25"/>
      <c r="Y39" s="58">
        <f>62258164+37741836</f>
        <v>100000000</v>
      </c>
      <c r="Z39" s="58"/>
      <c r="AB39" s="27">
        <f t="shared" si="1"/>
        <v>0.54790000000000005</v>
      </c>
      <c r="AC39" s="25">
        <f t="shared" si="32"/>
        <v>109580000</v>
      </c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>
        <f>+'[4]ENERO 2016'!$W$352</f>
        <v>100000000</v>
      </c>
      <c r="AQ39" s="25"/>
      <c r="AR39" s="25"/>
      <c r="AS39" s="25"/>
      <c r="AT39" s="25"/>
      <c r="AU39" s="25"/>
      <c r="AV39" s="25">
        <f>+'[6]JUNIO 2016'!$AF$1063</f>
        <v>9580000</v>
      </c>
      <c r="AW39" s="25"/>
      <c r="AX39" s="27">
        <f t="shared" si="2"/>
        <v>0.45209999999999995</v>
      </c>
      <c r="AY39" s="25">
        <f t="shared" si="33"/>
        <v>90420000</v>
      </c>
      <c r="AZ39" s="25">
        <f t="shared" si="34"/>
        <v>0</v>
      </c>
      <c r="BA39" s="25">
        <f t="shared" si="34"/>
        <v>0</v>
      </c>
      <c r="BB39" s="25">
        <f t="shared" si="34"/>
        <v>0</v>
      </c>
      <c r="BC39" s="25">
        <f t="shared" si="46"/>
        <v>0</v>
      </c>
      <c r="BD39" s="25">
        <f t="shared" si="46"/>
        <v>0</v>
      </c>
      <c r="BE39" s="25">
        <f t="shared" si="46"/>
        <v>0</v>
      </c>
      <c r="BF39" s="25">
        <f t="shared" si="46"/>
        <v>0</v>
      </c>
      <c r="BG39" s="25">
        <f t="shared" si="46"/>
        <v>0</v>
      </c>
      <c r="BH39" s="25">
        <f t="shared" si="46"/>
        <v>0</v>
      </c>
      <c r="BI39" s="25">
        <f t="shared" si="46"/>
        <v>0</v>
      </c>
      <c r="BJ39" s="25">
        <f t="shared" si="46"/>
        <v>0</v>
      </c>
      <c r="BK39" s="25">
        <f t="shared" si="46"/>
        <v>0</v>
      </c>
      <c r="BL39" s="25">
        <f t="shared" si="46"/>
        <v>0</v>
      </c>
      <c r="BM39" s="25">
        <f t="shared" si="46"/>
        <v>0</v>
      </c>
      <c r="BN39" s="25">
        <f t="shared" si="46"/>
        <v>0</v>
      </c>
      <c r="BO39" s="25"/>
      <c r="BP39" s="25"/>
      <c r="BQ39" s="25">
        <f t="shared" si="47"/>
        <v>90420000</v>
      </c>
      <c r="BR39" s="25">
        <f t="shared" si="48"/>
        <v>0</v>
      </c>
      <c r="BS39" s="27">
        <f t="shared" si="9"/>
        <v>0.54790000000000005</v>
      </c>
      <c r="BT39" s="25">
        <f t="shared" si="37"/>
        <v>109580000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>
        <f>+'[2]MARZO 2016 ULTIMO'!$H$622</f>
        <v>100000000</v>
      </c>
      <c r="CH39" s="25"/>
      <c r="CI39" s="25"/>
      <c r="CJ39" s="25"/>
      <c r="CK39" s="25"/>
      <c r="CL39" s="25"/>
      <c r="CM39" s="25">
        <f>+'[6]JUNIO 2016'!$AF$1063</f>
        <v>9580000</v>
      </c>
      <c r="CN39" s="25"/>
      <c r="CO39" s="27">
        <f t="shared" si="11"/>
        <v>0.45209999999999995</v>
      </c>
      <c r="CP39" s="25">
        <f t="shared" si="38"/>
        <v>90420000</v>
      </c>
      <c r="CQ39" s="25">
        <f t="shared" si="39"/>
        <v>0</v>
      </c>
      <c r="CR39" s="25">
        <f t="shared" si="39"/>
        <v>0</v>
      </c>
      <c r="CS39" s="25">
        <f t="shared" si="39"/>
        <v>0</v>
      </c>
      <c r="CT39" s="25">
        <f t="shared" si="39"/>
        <v>0</v>
      </c>
      <c r="CU39" s="25">
        <f t="shared" si="39"/>
        <v>0</v>
      </c>
      <c r="CV39" s="25">
        <f t="shared" si="39"/>
        <v>0</v>
      </c>
      <c r="CW39" s="25">
        <f t="shared" si="49"/>
        <v>0</v>
      </c>
      <c r="CX39" s="25">
        <f t="shared" si="49"/>
        <v>0</v>
      </c>
      <c r="CY39" s="25">
        <f t="shared" si="49"/>
        <v>0</v>
      </c>
      <c r="CZ39" s="25">
        <f t="shared" si="41"/>
        <v>0</v>
      </c>
      <c r="DA39" s="25">
        <f t="shared" si="41"/>
        <v>0</v>
      </c>
      <c r="DB39" s="25">
        <f t="shared" si="41"/>
        <v>0</v>
      </c>
      <c r="DC39" s="25">
        <f t="shared" si="50"/>
        <v>0</v>
      </c>
      <c r="DD39" s="25">
        <f t="shared" si="50"/>
        <v>0</v>
      </c>
      <c r="DE39" s="25">
        <f t="shared" si="50"/>
        <v>0</v>
      </c>
      <c r="DF39" s="25"/>
      <c r="DG39" s="25">
        <f t="shared" si="51"/>
        <v>0</v>
      </c>
      <c r="DH39" s="25">
        <f t="shared" si="44"/>
        <v>90420000</v>
      </c>
      <c r="DI39" s="25">
        <f t="shared" si="52"/>
        <v>0</v>
      </c>
    </row>
    <row r="40" spans="1:113" ht="33.75" hidden="1" customHeight="1" x14ac:dyDescent="0.25">
      <c r="A40" s="232"/>
      <c r="B40" s="227"/>
      <c r="C40" s="21" t="s">
        <v>137</v>
      </c>
      <c r="D40" s="22" t="s">
        <v>138</v>
      </c>
      <c r="E40" s="23">
        <v>410</v>
      </c>
      <c r="F40" s="24" t="s">
        <v>76</v>
      </c>
      <c r="G40" s="25">
        <f t="shared" si="31"/>
        <v>0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58"/>
      <c r="Z40" s="58">
        <f>5000000-5000000</f>
        <v>0</v>
      </c>
      <c r="AB40" s="27" t="e">
        <f t="shared" si="1"/>
        <v>#DIV/0!</v>
      </c>
      <c r="AC40" s="25">
        <f t="shared" si="32"/>
        <v>0</v>
      </c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7" t="e">
        <f t="shared" si="2"/>
        <v>#DIV/0!</v>
      </c>
      <c r="AY40" s="25">
        <f t="shared" si="33"/>
        <v>0</v>
      </c>
      <c r="AZ40" s="25">
        <f t="shared" si="34"/>
        <v>0</v>
      </c>
      <c r="BA40" s="25">
        <f t="shared" si="34"/>
        <v>0</v>
      </c>
      <c r="BB40" s="25">
        <f t="shared" si="34"/>
        <v>0</v>
      </c>
      <c r="BC40" s="25">
        <f t="shared" si="46"/>
        <v>0</v>
      </c>
      <c r="BD40" s="25">
        <f t="shared" si="46"/>
        <v>0</v>
      </c>
      <c r="BE40" s="25">
        <f t="shared" si="46"/>
        <v>0</v>
      </c>
      <c r="BF40" s="25">
        <f t="shared" si="46"/>
        <v>0</v>
      </c>
      <c r="BG40" s="25">
        <f t="shared" si="46"/>
        <v>0</v>
      </c>
      <c r="BH40" s="25">
        <f t="shared" si="46"/>
        <v>0</v>
      </c>
      <c r="BI40" s="25">
        <f t="shared" si="46"/>
        <v>0</v>
      </c>
      <c r="BJ40" s="25">
        <f t="shared" si="46"/>
        <v>0</v>
      </c>
      <c r="BK40" s="25">
        <f t="shared" si="46"/>
        <v>0</v>
      </c>
      <c r="BL40" s="25">
        <f t="shared" si="46"/>
        <v>0</v>
      </c>
      <c r="BM40" s="25">
        <f t="shared" si="46"/>
        <v>0</v>
      </c>
      <c r="BN40" s="25">
        <f t="shared" si="46"/>
        <v>0</v>
      </c>
      <c r="BO40" s="25"/>
      <c r="BP40" s="25"/>
      <c r="BQ40" s="25">
        <f t="shared" si="47"/>
        <v>0</v>
      </c>
      <c r="BR40" s="25">
        <f t="shared" si="48"/>
        <v>0</v>
      </c>
      <c r="BS40" s="27" t="e">
        <f t="shared" si="9"/>
        <v>#DIV/0!</v>
      </c>
      <c r="BT40" s="25">
        <f t="shared" si="37"/>
        <v>0</v>
      </c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7" t="e">
        <f t="shared" si="11"/>
        <v>#DIV/0!</v>
      </c>
      <c r="CP40" s="25">
        <f t="shared" si="38"/>
        <v>0</v>
      </c>
      <c r="CQ40" s="25">
        <f t="shared" si="39"/>
        <v>0</v>
      </c>
      <c r="CR40" s="25">
        <f t="shared" si="39"/>
        <v>0</v>
      </c>
      <c r="CS40" s="25">
        <f t="shared" si="39"/>
        <v>0</v>
      </c>
      <c r="CT40" s="25">
        <f t="shared" si="39"/>
        <v>0</v>
      </c>
      <c r="CU40" s="25">
        <f t="shared" si="39"/>
        <v>0</v>
      </c>
      <c r="CV40" s="25">
        <f t="shared" si="39"/>
        <v>0</v>
      </c>
      <c r="CW40" s="25">
        <f t="shared" si="49"/>
        <v>0</v>
      </c>
      <c r="CX40" s="25">
        <f t="shared" si="49"/>
        <v>0</v>
      </c>
      <c r="CY40" s="25">
        <f t="shared" si="49"/>
        <v>0</v>
      </c>
      <c r="CZ40" s="25">
        <f t="shared" si="41"/>
        <v>0</v>
      </c>
      <c r="DA40" s="25">
        <f t="shared" si="41"/>
        <v>0</v>
      </c>
      <c r="DB40" s="25">
        <f t="shared" si="41"/>
        <v>0</v>
      </c>
      <c r="DC40" s="25">
        <f t="shared" si="50"/>
        <v>0</v>
      </c>
      <c r="DD40" s="25">
        <f t="shared" si="50"/>
        <v>0</v>
      </c>
      <c r="DE40" s="25">
        <f t="shared" si="50"/>
        <v>0</v>
      </c>
      <c r="DF40" s="25"/>
      <c r="DG40" s="25">
        <f t="shared" si="51"/>
        <v>0</v>
      </c>
      <c r="DH40" s="25">
        <f t="shared" si="44"/>
        <v>0</v>
      </c>
      <c r="DI40" s="25">
        <f t="shared" si="52"/>
        <v>0</v>
      </c>
    </row>
    <row r="41" spans="1:113" ht="21.75" customHeight="1" x14ac:dyDescent="0.25">
      <c r="A41" s="232"/>
      <c r="B41" s="225" t="s">
        <v>139</v>
      </c>
      <c r="C41" s="21" t="s">
        <v>140</v>
      </c>
      <c r="D41" s="22" t="s">
        <v>141</v>
      </c>
      <c r="E41" s="23">
        <v>410</v>
      </c>
      <c r="F41" s="24" t="s">
        <v>91</v>
      </c>
      <c r="G41" s="25">
        <f t="shared" si="31"/>
        <v>1344000000</v>
      </c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>
        <f>1300000000+44000000</f>
        <v>1344000000</v>
      </c>
      <c r="S41" s="25"/>
      <c r="T41" s="25"/>
      <c r="U41" s="25"/>
      <c r="V41" s="25"/>
      <c r="W41" s="25"/>
      <c r="X41" s="25"/>
      <c r="Y41" s="58"/>
      <c r="Z41" s="58"/>
      <c r="AB41" s="27">
        <f t="shared" si="1"/>
        <v>0.96726190476190477</v>
      </c>
      <c r="AC41" s="25">
        <f t="shared" si="32"/>
        <v>1300000000</v>
      </c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>
        <f>+'[7]MAYO 2016'!$V$947</f>
        <v>1300000000</v>
      </c>
      <c r="AP41" s="25"/>
      <c r="AQ41" s="25"/>
      <c r="AR41" s="25"/>
      <c r="AS41" s="25"/>
      <c r="AT41" s="25"/>
      <c r="AU41" s="25"/>
      <c r="AV41" s="25"/>
      <c r="AW41" s="25"/>
      <c r="AX41" s="27">
        <f t="shared" si="2"/>
        <v>3.2738095238095233E-2</v>
      </c>
      <c r="AY41" s="25">
        <f t="shared" si="33"/>
        <v>44000000</v>
      </c>
      <c r="AZ41" s="25">
        <f t="shared" si="34"/>
        <v>0</v>
      </c>
      <c r="BA41" s="25">
        <f t="shared" si="34"/>
        <v>0</v>
      </c>
      <c r="BB41" s="25">
        <f t="shared" si="34"/>
        <v>0</v>
      </c>
      <c r="BC41" s="25">
        <f t="shared" si="46"/>
        <v>0</v>
      </c>
      <c r="BD41" s="25">
        <f t="shared" si="46"/>
        <v>0</v>
      </c>
      <c r="BE41" s="25">
        <f t="shared" si="46"/>
        <v>0</v>
      </c>
      <c r="BF41" s="25">
        <f t="shared" si="46"/>
        <v>0</v>
      </c>
      <c r="BG41" s="25">
        <f t="shared" si="46"/>
        <v>0</v>
      </c>
      <c r="BH41" s="25">
        <f t="shared" si="46"/>
        <v>0</v>
      </c>
      <c r="BI41" s="25">
        <f t="shared" si="46"/>
        <v>0</v>
      </c>
      <c r="BJ41" s="25">
        <f t="shared" si="46"/>
        <v>44000000</v>
      </c>
      <c r="BK41" s="25">
        <f t="shared" si="46"/>
        <v>0</v>
      </c>
      <c r="BL41" s="25">
        <f t="shared" si="46"/>
        <v>0</v>
      </c>
      <c r="BM41" s="25">
        <f t="shared" si="46"/>
        <v>0</v>
      </c>
      <c r="BN41" s="25">
        <f t="shared" si="46"/>
        <v>0</v>
      </c>
      <c r="BO41" s="25"/>
      <c r="BP41" s="25">
        <f>+X41-AU41</f>
        <v>0</v>
      </c>
      <c r="BQ41" s="25">
        <f t="shared" si="47"/>
        <v>0</v>
      </c>
      <c r="BR41" s="25">
        <f t="shared" si="48"/>
        <v>0</v>
      </c>
      <c r="BS41" s="27">
        <f t="shared" si="9"/>
        <v>0.64948897098214287</v>
      </c>
      <c r="BT41" s="25">
        <f t="shared" si="37"/>
        <v>872913177</v>
      </c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>
        <f>+'[1]JULIO 2016'!$H$1227</f>
        <v>872913177</v>
      </c>
      <c r="CG41" s="25"/>
      <c r="CH41" s="25"/>
      <c r="CI41" s="25"/>
      <c r="CJ41" s="25"/>
      <c r="CK41" s="25"/>
      <c r="CL41" s="25"/>
      <c r="CM41" s="25"/>
      <c r="CN41" s="25"/>
      <c r="CO41" s="27">
        <f t="shared" si="11"/>
        <v>0.35051102901785713</v>
      </c>
      <c r="CP41" s="25">
        <f t="shared" si="38"/>
        <v>471086823</v>
      </c>
      <c r="CQ41" s="25">
        <f t="shared" si="39"/>
        <v>0</v>
      </c>
      <c r="CR41" s="25">
        <f t="shared" si="39"/>
        <v>0</v>
      </c>
      <c r="CS41" s="25">
        <f t="shared" si="39"/>
        <v>0</v>
      </c>
      <c r="CT41" s="25">
        <f t="shared" si="39"/>
        <v>0</v>
      </c>
      <c r="CU41" s="25">
        <f t="shared" si="39"/>
        <v>0</v>
      </c>
      <c r="CV41" s="25">
        <f t="shared" si="39"/>
        <v>0</v>
      </c>
      <c r="CW41" s="25">
        <f t="shared" si="49"/>
        <v>0</v>
      </c>
      <c r="CX41" s="25">
        <f t="shared" si="49"/>
        <v>0</v>
      </c>
      <c r="CY41" s="25">
        <f t="shared" si="49"/>
        <v>0</v>
      </c>
      <c r="CZ41" s="25">
        <f t="shared" si="41"/>
        <v>0</v>
      </c>
      <c r="DA41" s="25">
        <f t="shared" si="41"/>
        <v>471086823</v>
      </c>
      <c r="DB41" s="25">
        <f t="shared" si="41"/>
        <v>0</v>
      </c>
      <c r="DC41" s="25">
        <f t="shared" si="50"/>
        <v>0</v>
      </c>
      <c r="DD41" s="25">
        <f t="shared" si="50"/>
        <v>0</v>
      </c>
      <c r="DE41" s="25">
        <f t="shared" si="50"/>
        <v>0</v>
      </c>
      <c r="DF41" s="25"/>
      <c r="DG41" s="25">
        <f t="shared" si="51"/>
        <v>0</v>
      </c>
      <c r="DH41" s="25">
        <f t="shared" si="44"/>
        <v>0</v>
      </c>
      <c r="DI41" s="25">
        <f t="shared" si="52"/>
        <v>0</v>
      </c>
    </row>
    <row r="42" spans="1:113" ht="35.25" customHeight="1" x14ac:dyDescent="0.25">
      <c r="A42" s="232"/>
      <c r="B42" s="226"/>
      <c r="C42" s="21" t="s">
        <v>142</v>
      </c>
      <c r="D42" s="22" t="s">
        <v>143</v>
      </c>
      <c r="E42" s="23">
        <v>410</v>
      </c>
      <c r="F42" s="24" t="s">
        <v>91</v>
      </c>
      <c r="G42" s="25">
        <f t="shared" si="31"/>
        <v>96094870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>
        <f>50000000+3094870+20000000+23000000</f>
        <v>96094870</v>
      </c>
      <c r="V42" s="25"/>
      <c r="W42" s="25"/>
      <c r="X42" s="25"/>
      <c r="Y42" s="58"/>
      <c r="Z42" s="58"/>
      <c r="AB42" s="27">
        <f t="shared" si="1"/>
        <v>0.81574458657366411</v>
      </c>
      <c r="AC42" s="25">
        <f t="shared" si="32"/>
        <v>78388870</v>
      </c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>
        <f>+'[6]JUNIO 2016'!$Y$1217</f>
        <v>78388870</v>
      </c>
      <c r="AS42" s="25"/>
      <c r="AT42" s="25"/>
      <c r="AU42" s="25"/>
      <c r="AV42" s="25"/>
      <c r="AW42" s="25"/>
      <c r="AX42" s="27">
        <f t="shared" si="2"/>
        <v>0.18425541342633589</v>
      </c>
      <c r="AY42" s="25">
        <f t="shared" si="33"/>
        <v>17706000</v>
      </c>
      <c r="AZ42" s="25">
        <f t="shared" si="34"/>
        <v>0</v>
      </c>
      <c r="BA42" s="25">
        <f t="shared" si="34"/>
        <v>0</v>
      </c>
      <c r="BB42" s="25">
        <f t="shared" si="34"/>
        <v>0</v>
      </c>
      <c r="BC42" s="25">
        <f t="shared" si="46"/>
        <v>0</v>
      </c>
      <c r="BD42" s="25">
        <f t="shared" si="46"/>
        <v>0</v>
      </c>
      <c r="BE42" s="25">
        <f t="shared" si="46"/>
        <v>0</v>
      </c>
      <c r="BF42" s="25">
        <f t="shared" si="46"/>
        <v>0</v>
      </c>
      <c r="BG42" s="25">
        <f>+O42-AM42</f>
        <v>0</v>
      </c>
      <c r="BH42" s="25">
        <f>+P42-AN42</f>
        <v>0</v>
      </c>
      <c r="BI42" s="25">
        <f t="shared" si="46"/>
        <v>0</v>
      </c>
      <c r="BJ42" s="25">
        <f t="shared" si="46"/>
        <v>0</v>
      </c>
      <c r="BK42" s="25">
        <f t="shared" si="46"/>
        <v>0</v>
      </c>
      <c r="BL42" s="25">
        <f t="shared" si="46"/>
        <v>0</v>
      </c>
      <c r="BM42" s="25">
        <f t="shared" si="46"/>
        <v>17706000</v>
      </c>
      <c r="BN42" s="25">
        <f t="shared" si="46"/>
        <v>0</v>
      </c>
      <c r="BO42" s="25"/>
      <c r="BP42" s="25">
        <f>+X42-AU42</f>
        <v>0</v>
      </c>
      <c r="BQ42" s="25">
        <f t="shared" si="47"/>
        <v>0</v>
      </c>
      <c r="BR42" s="25">
        <f t="shared" si="48"/>
        <v>0</v>
      </c>
      <c r="BS42" s="27">
        <f t="shared" si="9"/>
        <v>0.74003816228691499</v>
      </c>
      <c r="BT42" s="25">
        <f t="shared" si="37"/>
        <v>71113871</v>
      </c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>
        <f>+'[7]MAYO 2016'!$H$1077</f>
        <v>71113871</v>
      </c>
      <c r="CJ42" s="25"/>
      <c r="CK42" s="25"/>
      <c r="CL42" s="25"/>
      <c r="CM42" s="25"/>
      <c r="CN42" s="25"/>
      <c r="CO42" s="27">
        <f t="shared" si="11"/>
        <v>0.25996183771308501</v>
      </c>
      <c r="CP42" s="25">
        <f t="shared" si="38"/>
        <v>24980999</v>
      </c>
      <c r="CQ42" s="25">
        <f t="shared" si="39"/>
        <v>0</v>
      </c>
      <c r="CR42" s="25">
        <f t="shared" si="39"/>
        <v>0</v>
      </c>
      <c r="CS42" s="25">
        <f t="shared" si="39"/>
        <v>0</v>
      </c>
      <c r="CT42" s="25">
        <f t="shared" si="39"/>
        <v>0</v>
      </c>
      <c r="CU42" s="25">
        <f t="shared" si="39"/>
        <v>0</v>
      </c>
      <c r="CV42" s="25">
        <f t="shared" si="39"/>
        <v>0</v>
      </c>
      <c r="CW42" s="25">
        <f t="shared" si="49"/>
        <v>0</v>
      </c>
      <c r="CX42" s="25">
        <f t="shared" si="49"/>
        <v>0</v>
      </c>
      <c r="CY42" s="25">
        <f t="shared" si="49"/>
        <v>0</v>
      </c>
      <c r="CZ42" s="25">
        <f t="shared" si="41"/>
        <v>0</v>
      </c>
      <c r="DA42" s="25">
        <f t="shared" si="41"/>
        <v>0</v>
      </c>
      <c r="DB42" s="25">
        <f t="shared" si="41"/>
        <v>0</v>
      </c>
      <c r="DC42" s="25">
        <f t="shared" si="50"/>
        <v>0</v>
      </c>
      <c r="DD42" s="25">
        <f t="shared" si="50"/>
        <v>24980999</v>
      </c>
      <c r="DE42" s="25">
        <f t="shared" si="50"/>
        <v>0</v>
      </c>
      <c r="DF42" s="25"/>
      <c r="DG42" s="25">
        <f t="shared" si="51"/>
        <v>0</v>
      </c>
      <c r="DH42" s="25">
        <f t="shared" si="44"/>
        <v>0</v>
      </c>
      <c r="DI42" s="25">
        <f t="shared" si="52"/>
        <v>0</v>
      </c>
    </row>
    <row r="43" spans="1:113" ht="18.75" customHeight="1" x14ac:dyDescent="0.25">
      <c r="A43" s="232"/>
      <c r="B43" s="227"/>
      <c r="C43" s="21" t="s">
        <v>144</v>
      </c>
      <c r="D43" s="22" t="s">
        <v>145</v>
      </c>
      <c r="E43" s="23">
        <v>410</v>
      </c>
      <c r="F43" s="24" t="s">
        <v>91</v>
      </c>
      <c r="G43" s="25">
        <f t="shared" si="31"/>
        <v>16905130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>
        <f>20000000-3094870</f>
        <v>16905130</v>
      </c>
      <c r="V43" s="25"/>
      <c r="W43" s="25"/>
      <c r="X43" s="25"/>
      <c r="Y43" s="58"/>
      <c r="Z43" s="58"/>
      <c r="AB43" s="27">
        <f t="shared" si="1"/>
        <v>1</v>
      </c>
      <c r="AC43" s="25">
        <f t="shared" si="32"/>
        <v>16905130</v>
      </c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>
        <f>+'[2]MARZO 2016 ULTIMO'!$Y$724</f>
        <v>16905130</v>
      </c>
      <c r="AS43" s="25"/>
      <c r="AT43" s="25"/>
      <c r="AU43" s="25"/>
      <c r="AV43" s="25"/>
      <c r="AW43" s="25"/>
      <c r="AX43" s="27">
        <f t="shared" si="2"/>
        <v>0</v>
      </c>
      <c r="AY43" s="25">
        <f t="shared" si="33"/>
        <v>0</v>
      </c>
      <c r="AZ43" s="25">
        <f t="shared" si="34"/>
        <v>0</v>
      </c>
      <c r="BA43" s="25">
        <f t="shared" si="34"/>
        <v>0</v>
      </c>
      <c r="BB43" s="25">
        <f t="shared" si="34"/>
        <v>0</v>
      </c>
      <c r="BC43" s="25">
        <f t="shared" si="46"/>
        <v>0</v>
      </c>
      <c r="BD43" s="25">
        <f t="shared" si="46"/>
        <v>0</v>
      </c>
      <c r="BE43" s="25">
        <f t="shared" si="46"/>
        <v>0</v>
      </c>
      <c r="BF43" s="25">
        <f t="shared" si="46"/>
        <v>0</v>
      </c>
      <c r="BG43" s="25">
        <f>+O43-AM43</f>
        <v>0</v>
      </c>
      <c r="BH43" s="25">
        <f>+P43-AN43</f>
        <v>0</v>
      </c>
      <c r="BI43" s="25">
        <f t="shared" si="46"/>
        <v>0</v>
      </c>
      <c r="BJ43" s="25">
        <f t="shared" si="46"/>
        <v>0</v>
      </c>
      <c r="BK43" s="25">
        <f t="shared" si="46"/>
        <v>0</v>
      </c>
      <c r="BL43" s="25"/>
      <c r="BM43" s="25">
        <f t="shared" si="46"/>
        <v>0</v>
      </c>
      <c r="BN43" s="25">
        <f t="shared" si="46"/>
        <v>0</v>
      </c>
      <c r="BO43" s="25"/>
      <c r="BP43" s="25"/>
      <c r="BQ43" s="25">
        <f t="shared" si="47"/>
        <v>0</v>
      </c>
      <c r="BR43" s="25">
        <f t="shared" si="48"/>
        <v>0</v>
      </c>
      <c r="BS43" s="27">
        <f t="shared" si="9"/>
        <v>1</v>
      </c>
      <c r="BT43" s="25">
        <f t="shared" si="37"/>
        <v>16905130</v>
      </c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>
        <f>+'[3]ABRIL 2016'!$H$929</f>
        <v>16905130</v>
      </c>
      <c r="CJ43" s="25"/>
      <c r="CK43" s="25"/>
      <c r="CL43" s="25"/>
      <c r="CM43" s="25"/>
      <c r="CN43" s="25"/>
      <c r="CO43" s="27">
        <f t="shared" si="11"/>
        <v>0</v>
      </c>
      <c r="CP43" s="25">
        <f t="shared" si="38"/>
        <v>0</v>
      </c>
      <c r="CQ43" s="25">
        <f t="shared" si="39"/>
        <v>0</v>
      </c>
      <c r="CR43" s="25">
        <f t="shared" si="39"/>
        <v>0</v>
      </c>
      <c r="CS43" s="25">
        <f t="shared" si="39"/>
        <v>0</v>
      </c>
      <c r="CT43" s="25">
        <f t="shared" si="39"/>
        <v>0</v>
      </c>
      <c r="CU43" s="25">
        <f t="shared" si="39"/>
        <v>0</v>
      </c>
      <c r="CV43" s="25">
        <f t="shared" si="39"/>
        <v>0</v>
      </c>
      <c r="CW43" s="25">
        <f t="shared" si="49"/>
        <v>0</v>
      </c>
      <c r="CX43" s="25">
        <f t="shared" si="49"/>
        <v>0</v>
      </c>
      <c r="CY43" s="25">
        <f t="shared" si="49"/>
        <v>0</v>
      </c>
      <c r="CZ43" s="25">
        <f t="shared" si="41"/>
        <v>0</v>
      </c>
      <c r="DA43" s="25">
        <f t="shared" si="41"/>
        <v>0</v>
      </c>
      <c r="DB43" s="25">
        <f t="shared" si="41"/>
        <v>0</v>
      </c>
      <c r="DC43" s="25">
        <f t="shared" si="50"/>
        <v>0</v>
      </c>
      <c r="DD43" s="25">
        <f t="shared" si="50"/>
        <v>0</v>
      </c>
      <c r="DE43" s="25">
        <f t="shared" si="50"/>
        <v>0</v>
      </c>
      <c r="DF43" s="25"/>
      <c r="DG43" s="25">
        <f t="shared" si="51"/>
        <v>0</v>
      </c>
      <c r="DH43" s="25">
        <f t="shared" si="44"/>
        <v>0</v>
      </c>
      <c r="DI43" s="25">
        <f t="shared" si="52"/>
        <v>0</v>
      </c>
    </row>
    <row r="44" spans="1:113" ht="30.75" customHeight="1" x14ac:dyDescent="0.25">
      <c r="A44" s="232"/>
      <c r="B44" s="225" t="s">
        <v>146</v>
      </c>
      <c r="C44" s="21" t="s">
        <v>147</v>
      </c>
      <c r="D44" s="22" t="s">
        <v>148</v>
      </c>
      <c r="E44" s="23">
        <v>410</v>
      </c>
      <c r="F44" s="24" t="s">
        <v>91</v>
      </c>
      <c r="G44" s="25">
        <f t="shared" si="31"/>
        <v>20000000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>
        <v>20000000</v>
      </c>
      <c r="V44" s="25"/>
      <c r="W44" s="25"/>
      <c r="X44" s="25"/>
      <c r="Y44" s="58"/>
      <c r="Z44" s="58"/>
      <c r="AB44" s="27">
        <f t="shared" si="1"/>
        <v>1</v>
      </c>
      <c r="AC44" s="25">
        <f t="shared" si="32"/>
        <v>20000000</v>
      </c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>
        <f>+'[4]ENERO 2016'!$Y$406</f>
        <v>20000000</v>
      </c>
      <c r="AS44" s="25"/>
      <c r="AT44" s="25"/>
      <c r="AU44" s="25"/>
      <c r="AV44" s="25"/>
      <c r="AW44" s="25"/>
      <c r="AX44" s="27">
        <f t="shared" si="2"/>
        <v>0</v>
      </c>
      <c r="AY44" s="25">
        <f t="shared" si="33"/>
        <v>0</v>
      </c>
      <c r="AZ44" s="25">
        <f t="shared" si="34"/>
        <v>0</v>
      </c>
      <c r="BA44" s="25">
        <f t="shared" si="34"/>
        <v>0</v>
      </c>
      <c r="BB44" s="25">
        <f t="shared" si="34"/>
        <v>0</v>
      </c>
      <c r="BC44" s="25">
        <f t="shared" si="46"/>
        <v>0</v>
      </c>
      <c r="BD44" s="25">
        <f t="shared" si="46"/>
        <v>0</v>
      </c>
      <c r="BE44" s="25">
        <f t="shared" si="46"/>
        <v>0</v>
      </c>
      <c r="BF44" s="25">
        <f t="shared" si="46"/>
        <v>0</v>
      </c>
      <c r="BG44" s="25">
        <f t="shared" si="46"/>
        <v>0</v>
      </c>
      <c r="BH44" s="25">
        <f t="shared" ref="BH44:BH57" si="53">+P44-AN44</f>
        <v>0</v>
      </c>
      <c r="BI44" s="25">
        <f t="shared" si="46"/>
        <v>0</v>
      </c>
      <c r="BJ44" s="25">
        <f t="shared" si="46"/>
        <v>0</v>
      </c>
      <c r="BK44" s="25">
        <f t="shared" si="46"/>
        <v>0</v>
      </c>
      <c r="BL44" s="25">
        <f>+T44-AQ44</f>
        <v>0</v>
      </c>
      <c r="BM44" s="25">
        <f t="shared" si="46"/>
        <v>0</v>
      </c>
      <c r="BN44" s="25">
        <f t="shared" si="46"/>
        <v>0</v>
      </c>
      <c r="BO44" s="25"/>
      <c r="BP44" s="25">
        <f>+X44-AU44</f>
        <v>0</v>
      </c>
      <c r="BQ44" s="25">
        <f t="shared" si="47"/>
        <v>0</v>
      </c>
      <c r="BR44" s="25">
        <f t="shared" si="48"/>
        <v>0</v>
      </c>
      <c r="BS44" s="27">
        <f t="shared" si="9"/>
        <v>1</v>
      </c>
      <c r="BT44" s="25">
        <f t="shared" si="37"/>
        <v>20000000</v>
      </c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>
        <f>+'[1]JULIO 2016'!$H$1402</f>
        <v>20000000</v>
      </c>
      <c r="CJ44" s="25"/>
      <c r="CK44" s="25"/>
      <c r="CL44" s="25"/>
      <c r="CM44" s="25"/>
      <c r="CN44" s="25"/>
      <c r="CO44" s="27">
        <f t="shared" si="11"/>
        <v>0</v>
      </c>
      <c r="CP44" s="25">
        <f t="shared" si="38"/>
        <v>0</v>
      </c>
      <c r="CQ44" s="25">
        <f t="shared" si="39"/>
        <v>0</v>
      </c>
      <c r="CR44" s="25">
        <f t="shared" si="39"/>
        <v>0</v>
      </c>
      <c r="CS44" s="25">
        <f t="shared" si="39"/>
        <v>0</v>
      </c>
      <c r="CT44" s="25">
        <f t="shared" si="39"/>
        <v>0</v>
      </c>
      <c r="CU44" s="25">
        <f t="shared" si="39"/>
        <v>0</v>
      </c>
      <c r="CV44" s="25">
        <f t="shared" si="39"/>
        <v>0</v>
      </c>
      <c r="CW44" s="25">
        <f t="shared" si="49"/>
        <v>0</v>
      </c>
      <c r="CX44" s="25">
        <f t="shared" si="49"/>
        <v>0</v>
      </c>
      <c r="CY44" s="25">
        <f t="shared" si="49"/>
        <v>0</v>
      </c>
      <c r="CZ44" s="25">
        <f t="shared" si="41"/>
        <v>0</v>
      </c>
      <c r="DA44" s="25">
        <f t="shared" si="41"/>
        <v>0</v>
      </c>
      <c r="DB44" s="25">
        <f t="shared" si="41"/>
        <v>0</v>
      </c>
      <c r="DC44" s="25">
        <f t="shared" si="50"/>
        <v>0</v>
      </c>
      <c r="DD44" s="25">
        <f t="shared" si="50"/>
        <v>0</v>
      </c>
      <c r="DE44" s="25">
        <f t="shared" si="50"/>
        <v>0</v>
      </c>
      <c r="DF44" s="25"/>
      <c r="DG44" s="25">
        <f t="shared" si="51"/>
        <v>0</v>
      </c>
      <c r="DH44" s="25">
        <f t="shared" si="44"/>
        <v>0</v>
      </c>
      <c r="DI44" s="25">
        <f t="shared" si="52"/>
        <v>0</v>
      </c>
    </row>
    <row r="45" spans="1:113" ht="33.75" customHeight="1" x14ac:dyDescent="0.25">
      <c r="A45" s="232"/>
      <c r="B45" s="226"/>
      <c r="C45" s="21" t="s">
        <v>149</v>
      </c>
      <c r="D45" s="22" t="s">
        <v>150</v>
      </c>
      <c r="E45" s="23">
        <v>410</v>
      </c>
      <c r="F45" s="24" t="s">
        <v>91</v>
      </c>
      <c r="G45" s="25">
        <f t="shared" si="31"/>
        <v>10000000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>
        <v>10000000</v>
      </c>
      <c r="V45" s="25"/>
      <c r="W45" s="25"/>
      <c r="X45" s="25"/>
      <c r="Y45" s="58"/>
      <c r="Z45" s="58"/>
      <c r="AB45" s="27">
        <f t="shared" si="1"/>
        <v>0.92333399999999999</v>
      </c>
      <c r="AC45" s="25">
        <f t="shared" si="32"/>
        <v>9233340</v>
      </c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>
        <f>+'[7]MAYO 2016'!$G$1115</f>
        <v>9233340</v>
      </c>
      <c r="AS45" s="25"/>
      <c r="AT45" s="25"/>
      <c r="AU45" s="25"/>
      <c r="AV45" s="25"/>
      <c r="AW45" s="25"/>
      <c r="AX45" s="27">
        <f t="shared" si="2"/>
        <v>7.6666000000000012E-2</v>
      </c>
      <c r="AY45" s="25">
        <f t="shared" si="33"/>
        <v>766660</v>
      </c>
      <c r="AZ45" s="25">
        <f t="shared" si="34"/>
        <v>0</v>
      </c>
      <c r="BA45" s="25">
        <f t="shared" si="34"/>
        <v>0</v>
      </c>
      <c r="BB45" s="25">
        <f t="shared" si="34"/>
        <v>0</v>
      </c>
      <c r="BC45" s="25">
        <f t="shared" si="46"/>
        <v>0</v>
      </c>
      <c r="BD45" s="25">
        <f t="shared" si="46"/>
        <v>0</v>
      </c>
      <c r="BE45" s="25">
        <f t="shared" si="46"/>
        <v>0</v>
      </c>
      <c r="BF45" s="25">
        <f t="shared" si="46"/>
        <v>0</v>
      </c>
      <c r="BG45" s="25">
        <f t="shared" si="46"/>
        <v>0</v>
      </c>
      <c r="BH45" s="25">
        <f t="shared" si="53"/>
        <v>0</v>
      </c>
      <c r="BI45" s="25">
        <f t="shared" si="46"/>
        <v>0</v>
      </c>
      <c r="BJ45" s="25">
        <f t="shared" si="46"/>
        <v>0</v>
      </c>
      <c r="BK45" s="25">
        <f t="shared" si="46"/>
        <v>0</v>
      </c>
      <c r="BL45" s="25">
        <f>+T45-AQ45</f>
        <v>0</v>
      </c>
      <c r="BM45" s="25">
        <f t="shared" si="46"/>
        <v>766660</v>
      </c>
      <c r="BN45" s="25">
        <f t="shared" si="46"/>
        <v>0</v>
      </c>
      <c r="BO45" s="25"/>
      <c r="BP45" s="25"/>
      <c r="BQ45" s="25">
        <f t="shared" si="47"/>
        <v>0</v>
      </c>
      <c r="BR45" s="25">
        <f t="shared" si="48"/>
        <v>0</v>
      </c>
      <c r="BS45" s="27">
        <f t="shared" si="9"/>
        <v>0.92333399999999999</v>
      </c>
      <c r="BT45" s="25">
        <f t="shared" si="37"/>
        <v>9233340</v>
      </c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>
        <f>+'[7]MAYO 2016'!$H$1115</f>
        <v>9233340</v>
      </c>
      <c r="CJ45" s="25"/>
      <c r="CK45" s="25"/>
      <c r="CL45" s="25"/>
      <c r="CM45" s="25"/>
      <c r="CN45" s="25"/>
      <c r="CO45" s="27">
        <f t="shared" si="11"/>
        <v>7.6666000000000012E-2</v>
      </c>
      <c r="CP45" s="25">
        <f t="shared" si="38"/>
        <v>766660</v>
      </c>
      <c r="CQ45" s="25">
        <f t="shared" si="39"/>
        <v>0</v>
      </c>
      <c r="CR45" s="25">
        <f t="shared" si="39"/>
        <v>0</v>
      </c>
      <c r="CS45" s="25">
        <f t="shared" si="39"/>
        <v>0</v>
      </c>
      <c r="CT45" s="25">
        <f t="shared" si="39"/>
        <v>0</v>
      </c>
      <c r="CU45" s="25">
        <f t="shared" si="39"/>
        <v>0</v>
      </c>
      <c r="CV45" s="25">
        <f t="shared" si="39"/>
        <v>0</v>
      </c>
      <c r="CW45" s="25">
        <f t="shared" si="49"/>
        <v>0</v>
      </c>
      <c r="CX45" s="25">
        <f t="shared" si="49"/>
        <v>0</v>
      </c>
      <c r="CY45" s="25">
        <f t="shared" si="49"/>
        <v>0</v>
      </c>
      <c r="CZ45" s="25">
        <f t="shared" si="41"/>
        <v>0</v>
      </c>
      <c r="DA45" s="25">
        <f t="shared" si="41"/>
        <v>0</v>
      </c>
      <c r="DB45" s="25">
        <f t="shared" si="41"/>
        <v>0</v>
      </c>
      <c r="DC45" s="25">
        <f t="shared" si="50"/>
        <v>0</v>
      </c>
      <c r="DD45" s="25">
        <f t="shared" si="50"/>
        <v>766660</v>
      </c>
      <c r="DE45" s="25">
        <f t="shared" si="50"/>
        <v>0</v>
      </c>
      <c r="DF45" s="25"/>
      <c r="DG45" s="25">
        <f t="shared" si="51"/>
        <v>0</v>
      </c>
      <c r="DH45" s="25">
        <f t="shared" si="44"/>
        <v>0</v>
      </c>
      <c r="DI45" s="25">
        <f t="shared" si="52"/>
        <v>0</v>
      </c>
    </row>
    <row r="46" spans="1:113" ht="21.75" customHeight="1" x14ac:dyDescent="0.25">
      <c r="A46" s="232"/>
      <c r="B46" s="226"/>
      <c r="C46" s="21" t="s">
        <v>151</v>
      </c>
      <c r="D46" s="22" t="s">
        <v>152</v>
      </c>
      <c r="E46" s="23">
        <v>410</v>
      </c>
      <c r="F46" s="24" t="s">
        <v>91</v>
      </c>
      <c r="G46" s="25">
        <f t="shared" si="31"/>
        <v>20000000</v>
      </c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>
        <v>20000000</v>
      </c>
      <c r="V46" s="25"/>
      <c r="W46" s="25"/>
      <c r="X46" s="25"/>
      <c r="Y46" s="58"/>
      <c r="Z46" s="58"/>
      <c r="AB46" s="27">
        <f t="shared" si="1"/>
        <v>0</v>
      </c>
      <c r="AC46" s="25">
        <f t="shared" si="32"/>
        <v>0</v>
      </c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7">
        <f t="shared" si="2"/>
        <v>1</v>
      </c>
      <c r="AY46" s="25">
        <f t="shared" si="33"/>
        <v>20000000</v>
      </c>
      <c r="AZ46" s="25">
        <f t="shared" si="34"/>
        <v>0</v>
      </c>
      <c r="BA46" s="25">
        <f t="shared" si="34"/>
        <v>0</v>
      </c>
      <c r="BB46" s="25">
        <f t="shared" si="34"/>
        <v>0</v>
      </c>
      <c r="BC46" s="25">
        <f t="shared" si="46"/>
        <v>0</v>
      </c>
      <c r="BD46" s="25">
        <f t="shared" si="46"/>
        <v>0</v>
      </c>
      <c r="BE46" s="25">
        <f t="shared" si="46"/>
        <v>0</v>
      </c>
      <c r="BF46" s="25">
        <f t="shared" si="46"/>
        <v>0</v>
      </c>
      <c r="BG46" s="25">
        <f t="shared" si="46"/>
        <v>0</v>
      </c>
      <c r="BH46" s="25">
        <f t="shared" si="53"/>
        <v>0</v>
      </c>
      <c r="BI46" s="25">
        <f t="shared" si="46"/>
        <v>0</v>
      </c>
      <c r="BJ46" s="25">
        <f t="shared" si="46"/>
        <v>0</v>
      </c>
      <c r="BK46" s="25">
        <f t="shared" si="46"/>
        <v>0</v>
      </c>
      <c r="BL46" s="25"/>
      <c r="BM46" s="25">
        <f t="shared" si="46"/>
        <v>20000000</v>
      </c>
      <c r="BN46" s="25">
        <f t="shared" si="46"/>
        <v>0</v>
      </c>
      <c r="BO46" s="25"/>
      <c r="BP46" s="25"/>
      <c r="BQ46" s="25">
        <f t="shared" si="47"/>
        <v>0</v>
      </c>
      <c r="BR46" s="25">
        <f t="shared" si="48"/>
        <v>0</v>
      </c>
      <c r="BS46" s="27">
        <f t="shared" si="9"/>
        <v>0</v>
      </c>
      <c r="BT46" s="25">
        <f t="shared" si="37"/>
        <v>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7">
        <f t="shared" si="11"/>
        <v>1</v>
      </c>
      <c r="CP46" s="25">
        <f t="shared" si="38"/>
        <v>20000000</v>
      </c>
      <c r="CQ46" s="25">
        <f t="shared" si="39"/>
        <v>0</v>
      </c>
      <c r="CR46" s="25">
        <f t="shared" si="39"/>
        <v>0</v>
      </c>
      <c r="CS46" s="25">
        <f t="shared" si="39"/>
        <v>0</v>
      </c>
      <c r="CT46" s="25">
        <f t="shared" si="39"/>
        <v>0</v>
      </c>
      <c r="CU46" s="25">
        <f t="shared" si="39"/>
        <v>0</v>
      </c>
      <c r="CV46" s="25">
        <f t="shared" si="39"/>
        <v>0</v>
      </c>
      <c r="CW46" s="25">
        <f t="shared" si="49"/>
        <v>0</v>
      </c>
      <c r="CX46" s="25">
        <f t="shared" si="49"/>
        <v>0</v>
      </c>
      <c r="CY46" s="25">
        <f t="shared" si="49"/>
        <v>0</v>
      </c>
      <c r="CZ46" s="25">
        <f t="shared" si="49"/>
        <v>0</v>
      </c>
      <c r="DA46" s="25">
        <f t="shared" si="49"/>
        <v>0</v>
      </c>
      <c r="DB46" s="25">
        <f t="shared" si="49"/>
        <v>0</v>
      </c>
      <c r="DC46" s="25">
        <f t="shared" si="50"/>
        <v>0</v>
      </c>
      <c r="DD46" s="25">
        <f t="shared" si="50"/>
        <v>20000000</v>
      </c>
      <c r="DE46" s="25">
        <f t="shared" si="50"/>
        <v>0</v>
      </c>
      <c r="DF46" s="25"/>
      <c r="DG46" s="25">
        <f t="shared" si="51"/>
        <v>0</v>
      </c>
      <c r="DH46" s="25">
        <f t="shared" ref="DH46:DH57" si="54">Y46-CM46</f>
        <v>0</v>
      </c>
      <c r="DI46" s="25">
        <f t="shared" si="52"/>
        <v>0</v>
      </c>
    </row>
    <row r="47" spans="1:113" ht="36" customHeight="1" x14ac:dyDescent="0.25">
      <c r="A47" s="232"/>
      <c r="B47" s="227"/>
      <c r="C47" s="21" t="s">
        <v>153</v>
      </c>
      <c r="D47" s="22" t="s">
        <v>154</v>
      </c>
      <c r="E47" s="23">
        <v>410</v>
      </c>
      <c r="F47" s="24" t="s">
        <v>91</v>
      </c>
      <c r="G47" s="25">
        <f t="shared" si="31"/>
        <v>13200000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>
        <v>10000000</v>
      </c>
      <c r="V47" s="25"/>
      <c r="W47" s="25"/>
      <c r="X47" s="25"/>
      <c r="Y47" s="58"/>
      <c r="Z47" s="58">
        <f>3200000</f>
        <v>3200000</v>
      </c>
      <c r="AB47" s="27">
        <f t="shared" si="1"/>
        <v>0.24087121212121212</v>
      </c>
      <c r="AC47" s="25">
        <f t="shared" si="32"/>
        <v>3179500</v>
      </c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>
        <f>+'[3]ABRIL 2016'!$Y$961</f>
        <v>3179500</v>
      </c>
      <c r="AS47" s="25"/>
      <c r="AT47" s="25"/>
      <c r="AU47" s="25"/>
      <c r="AV47" s="25"/>
      <c r="AW47" s="25"/>
      <c r="AX47" s="27">
        <f t="shared" si="2"/>
        <v>0.7591287878787879</v>
      </c>
      <c r="AY47" s="25">
        <f t="shared" si="33"/>
        <v>10020500</v>
      </c>
      <c r="AZ47" s="25">
        <f t="shared" si="34"/>
        <v>0</v>
      </c>
      <c r="BA47" s="25">
        <f t="shared" si="34"/>
        <v>0</v>
      </c>
      <c r="BB47" s="25">
        <f t="shared" si="34"/>
        <v>0</v>
      </c>
      <c r="BC47" s="25">
        <f t="shared" si="46"/>
        <v>0</v>
      </c>
      <c r="BD47" s="25">
        <f t="shared" si="46"/>
        <v>0</v>
      </c>
      <c r="BE47" s="25">
        <f t="shared" si="46"/>
        <v>0</v>
      </c>
      <c r="BF47" s="25">
        <f t="shared" si="46"/>
        <v>0</v>
      </c>
      <c r="BG47" s="25">
        <f t="shared" si="46"/>
        <v>0</v>
      </c>
      <c r="BH47" s="25">
        <f t="shared" si="53"/>
        <v>0</v>
      </c>
      <c r="BI47" s="25">
        <f t="shared" si="46"/>
        <v>0</v>
      </c>
      <c r="BJ47" s="25">
        <f t="shared" si="46"/>
        <v>0</v>
      </c>
      <c r="BK47" s="25">
        <f t="shared" si="46"/>
        <v>0</v>
      </c>
      <c r="BL47" s="25"/>
      <c r="BM47" s="25">
        <f t="shared" si="46"/>
        <v>6820500</v>
      </c>
      <c r="BN47" s="25">
        <f t="shared" si="46"/>
        <v>0</v>
      </c>
      <c r="BO47" s="25"/>
      <c r="BP47" s="25"/>
      <c r="BQ47" s="25">
        <f t="shared" si="47"/>
        <v>0</v>
      </c>
      <c r="BR47" s="25">
        <f t="shared" si="48"/>
        <v>3200000</v>
      </c>
      <c r="BS47" s="27">
        <f t="shared" si="9"/>
        <v>0.24087121212121212</v>
      </c>
      <c r="BT47" s="25">
        <f t="shared" si="37"/>
        <v>3179500</v>
      </c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>
        <f>+'[3]ABRIL 2016'!$H$959</f>
        <v>3179500</v>
      </c>
      <c r="CJ47" s="25"/>
      <c r="CK47" s="25"/>
      <c r="CL47" s="25"/>
      <c r="CM47" s="25"/>
      <c r="CN47" s="25"/>
      <c r="CO47" s="27">
        <f t="shared" si="11"/>
        <v>0.7591287878787879</v>
      </c>
      <c r="CP47" s="25">
        <f t="shared" si="38"/>
        <v>10020500</v>
      </c>
      <c r="CQ47" s="25">
        <f t="shared" si="39"/>
        <v>0</v>
      </c>
      <c r="CR47" s="25">
        <f t="shared" si="39"/>
        <v>0</v>
      </c>
      <c r="CS47" s="25">
        <f t="shared" si="39"/>
        <v>0</v>
      </c>
      <c r="CT47" s="25">
        <f t="shared" si="39"/>
        <v>0</v>
      </c>
      <c r="CU47" s="25">
        <f t="shared" si="39"/>
        <v>0</v>
      </c>
      <c r="CV47" s="25">
        <f t="shared" si="39"/>
        <v>0</v>
      </c>
      <c r="CW47" s="25">
        <f t="shared" si="49"/>
        <v>0</v>
      </c>
      <c r="CX47" s="25">
        <f t="shared" si="49"/>
        <v>0</v>
      </c>
      <c r="CY47" s="25">
        <f t="shared" si="49"/>
        <v>0</v>
      </c>
      <c r="CZ47" s="25">
        <f t="shared" si="49"/>
        <v>0</v>
      </c>
      <c r="DA47" s="25">
        <f t="shared" si="49"/>
        <v>0</v>
      </c>
      <c r="DB47" s="25">
        <f t="shared" si="49"/>
        <v>0</v>
      </c>
      <c r="DC47" s="25">
        <f t="shared" si="50"/>
        <v>0</v>
      </c>
      <c r="DD47" s="25">
        <f t="shared" si="50"/>
        <v>6820500</v>
      </c>
      <c r="DE47" s="25">
        <f t="shared" si="50"/>
        <v>0</v>
      </c>
      <c r="DF47" s="25"/>
      <c r="DG47" s="25">
        <f t="shared" si="51"/>
        <v>0</v>
      </c>
      <c r="DH47" s="25">
        <f t="shared" si="54"/>
        <v>0</v>
      </c>
      <c r="DI47" s="25">
        <f t="shared" si="52"/>
        <v>3200000</v>
      </c>
    </row>
    <row r="48" spans="1:113" ht="24" customHeight="1" x14ac:dyDescent="0.25">
      <c r="A48" s="232" t="s">
        <v>87</v>
      </c>
      <c r="B48" s="225" t="s">
        <v>155</v>
      </c>
      <c r="C48" s="21" t="s">
        <v>156</v>
      </c>
      <c r="D48" s="22" t="s">
        <v>157</v>
      </c>
      <c r="E48" s="23">
        <v>410</v>
      </c>
      <c r="F48" s="24" t="s">
        <v>91</v>
      </c>
      <c r="G48" s="25">
        <f t="shared" si="31"/>
        <v>374741836</v>
      </c>
      <c r="H48" s="25"/>
      <c r="I48" s="25">
        <v>270000000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8">
        <v>104741836</v>
      </c>
      <c r="Z48" s="58"/>
      <c r="AB48" s="27">
        <f t="shared" si="1"/>
        <v>0.75724210840446438</v>
      </c>
      <c r="AC48" s="25">
        <f t="shared" si="32"/>
        <v>283770298</v>
      </c>
      <c r="AD48" s="25"/>
      <c r="AE48" s="25"/>
      <c r="AF48" s="25">
        <f>+'[4]ENERO 2016'!$M$432</f>
        <v>270000000</v>
      </c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>
        <f>+'[7]MAYO 2016'!$AF$1137</f>
        <v>13770298</v>
      </c>
      <c r="AW48" s="25"/>
      <c r="AX48" s="27">
        <f t="shared" si="2"/>
        <v>0.24275789159553562</v>
      </c>
      <c r="AY48" s="25">
        <f t="shared" si="33"/>
        <v>90971538</v>
      </c>
      <c r="AZ48" s="25">
        <f t="shared" si="34"/>
        <v>0</v>
      </c>
      <c r="BA48" s="25">
        <f t="shared" si="34"/>
        <v>0</v>
      </c>
      <c r="BB48" s="25">
        <f t="shared" si="34"/>
        <v>0</v>
      </c>
      <c r="BC48" s="25">
        <f t="shared" si="46"/>
        <v>0</v>
      </c>
      <c r="BD48" s="25">
        <f t="shared" si="46"/>
        <v>0</v>
      </c>
      <c r="BE48" s="25">
        <f t="shared" si="46"/>
        <v>0</v>
      </c>
      <c r="BF48" s="25">
        <f t="shared" si="46"/>
        <v>0</v>
      </c>
      <c r="BG48" s="25">
        <f t="shared" si="46"/>
        <v>0</v>
      </c>
      <c r="BH48" s="25">
        <f t="shared" si="53"/>
        <v>0</v>
      </c>
      <c r="BI48" s="25">
        <f t="shared" si="46"/>
        <v>0</v>
      </c>
      <c r="BJ48" s="25">
        <f t="shared" si="46"/>
        <v>0</v>
      </c>
      <c r="BK48" s="25">
        <f t="shared" si="46"/>
        <v>0</v>
      </c>
      <c r="BL48" s="25">
        <f>+T48-AQ48</f>
        <v>0</v>
      </c>
      <c r="BM48" s="25">
        <f t="shared" si="46"/>
        <v>0</v>
      </c>
      <c r="BN48" s="25">
        <f t="shared" si="46"/>
        <v>0</v>
      </c>
      <c r="BO48" s="25"/>
      <c r="BP48" s="25"/>
      <c r="BQ48" s="25">
        <f t="shared" si="47"/>
        <v>90971538</v>
      </c>
      <c r="BR48" s="25">
        <f t="shared" si="48"/>
        <v>0</v>
      </c>
      <c r="BS48" s="27">
        <f t="shared" si="9"/>
        <v>0.75724210840446438</v>
      </c>
      <c r="BT48" s="25">
        <f t="shared" si="37"/>
        <v>283770298</v>
      </c>
      <c r="BU48" s="25"/>
      <c r="BV48" s="25"/>
      <c r="BW48" s="25">
        <f>+'[4]ENERO 2016'!$H$430</f>
        <v>270000000</v>
      </c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>
        <f>+'[3]ABRIL 2016'!$H$975+'[7]MAYO 2016'!$AF$1142</f>
        <v>13770298</v>
      </c>
      <c r="CN48" s="25"/>
      <c r="CO48" s="27">
        <f t="shared" si="11"/>
        <v>0.24275789159553562</v>
      </c>
      <c r="CP48" s="25">
        <f t="shared" si="38"/>
        <v>90971538</v>
      </c>
      <c r="CQ48" s="25">
        <f t="shared" si="39"/>
        <v>0</v>
      </c>
      <c r="CR48" s="25">
        <f t="shared" si="39"/>
        <v>0</v>
      </c>
      <c r="CS48" s="25">
        <f t="shared" si="39"/>
        <v>0</v>
      </c>
      <c r="CT48" s="25">
        <f t="shared" si="39"/>
        <v>0</v>
      </c>
      <c r="CU48" s="25">
        <f t="shared" si="39"/>
        <v>0</v>
      </c>
      <c r="CV48" s="25">
        <f t="shared" si="39"/>
        <v>0</v>
      </c>
      <c r="CW48" s="25">
        <f t="shared" si="49"/>
        <v>0</v>
      </c>
      <c r="CX48" s="25">
        <f t="shared" si="49"/>
        <v>0</v>
      </c>
      <c r="CY48" s="25">
        <f t="shared" si="49"/>
        <v>0</v>
      </c>
      <c r="CZ48" s="25">
        <f t="shared" ref="CZ48:DB57" si="55">Q48-CE48</f>
        <v>0</v>
      </c>
      <c r="DA48" s="25">
        <f t="shared" si="55"/>
        <v>0</v>
      </c>
      <c r="DB48" s="25">
        <f t="shared" si="55"/>
        <v>0</v>
      </c>
      <c r="DC48" s="25">
        <f t="shared" si="50"/>
        <v>0</v>
      </c>
      <c r="DD48" s="25">
        <f t="shared" si="50"/>
        <v>0</v>
      </c>
      <c r="DE48" s="25">
        <f t="shared" si="50"/>
        <v>0</v>
      </c>
      <c r="DF48" s="25"/>
      <c r="DG48" s="25">
        <f t="shared" si="51"/>
        <v>0</v>
      </c>
      <c r="DH48" s="25">
        <f t="shared" si="54"/>
        <v>90971538</v>
      </c>
      <c r="DI48" s="25">
        <f t="shared" si="52"/>
        <v>0</v>
      </c>
    </row>
    <row r="49" spans="1:114" s="61" customFormat="1" ht="23.25" customHeight="1" x14ac:dyDescent="0.25">
      <c r="A49" s="232"/>
      <c r="B49" s="227"/>
      <c r="C49" s="59" t="s">
        <v>158</v>
      </c>
      <c r="D49" s="22" t="s">
        <v>159</v>
      </c>
      <c r="E49" s="23">
        <v>410</v>
      </c>
      <c r="F49" s="24" t="s">
        <v>91</v>
      </c>
      <c r="G49" s="25">
        <f t="shared" si="31"/>
        <v>30000000</v>
      </c>
      <c r="H49" s="60"/>
      <c r="I49" s="58">
        <v>30000000</v>
      </c>
      <c r="J49" s="58"/>
      <c r="K49" s="60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B49" s="62">
        <f t="shared" si="1"/>
        <v>1</v>
      </c>
      <c r="AC49" s="25">
        <f t="shared" si="32"/>
        <v>30000000</v>
      </c>
      <c r="AD49" s="58"/>
      <c r="AE49" s="58"/>
      <c r="AF49" s="58">
        <f>+'[1]JULIO 2016'!$M$1444</f>
        <v>30000000</v>
      </c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62">
        <f t="shared" si="2"/>
        <v>0</v>
      </c>
      <c r="AY49" s="25">
        <f t="shared" si="33"/>
        <v>0</v>
      </c>
      <c r="AZ49" s="25">
        <f t="shared" si="34"/>
        <v>0</v>
      </c>
      <c r="BA49" s="25">
        <f t="shared" si="34"/>
        <v>0</v>
      </c>
      <c r="BB49" s="25">
        <f t="shared" si="34"/>
        <v>0</v>
      </c>
      <c r="BC49" s="25">
        <f t="shared" si="46"/>
        <v>0</v>
      </c>
      <c r="BD49" s="25">
        <f t="shared" si="46"/>
        <v>0</v>
      </c>
      <c r="BE49" s="25">
        <f t="shared" si="46"/>
        <v>0</v>
      </c>
      <c r="BF49" s="25">
        <f t="shared" si="46"/>
        <v>0</v>
      </c>
      <c r="BG49" s="25">
        <f t="shared" si="46"/>
        <v>0</v>
      </c>
      <c r="BH49" s="25">
        <f t="shared" si="53"/>
        <v>0</v>
      </c>
      <c r="BI49" s="25">
        <f t="shared" si="46"/>
        <v>0</v>
      </c>
      <c r="BJ49" s="25">
        <f t="shared" si="46"/>
        <v>0</v>
      </c>
      <c r="BK49" s="25">
        <f t="shared" si="46"/>
        <v>0</v>
      </c>
      <c r="BL49" s="58"/>
      <c r="BM49" s="25">
        <f t="shared" si="46"/>
        <v>0</v>
      </c>
      <c r="BN49" s="25">
        <f t="shared" si="46"/>
        <v>0</v>
      </c>
      <c r="BO49" s="25"/>
      <c r="BP49" s="58"/>
      <c r="BQ49" s="25">
        <f t="shared" si="47"/>
        <v>0</v>
      </c>
      <c r="BR49" s="58">
        <f t="shared" si="48"/>
        <v>0</v>
      </c>
      <c r="BS49" s="62">
        <f t="shared" si="9"/>
        <v>0.41760000000000003</v>
      </c>
      <c r="BT49" s="25">
        <f t="shared" si="37"/>
        <v>12528000</v>
      </c>
      <c r="BU49" s="58"/>
      <c r="BV49" s="58"/>
      <c r="BW49" s="58">
        <f>+'[3]ABRIL 2016'!$M$979</f>
        <v>12528000</v>
      </c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62">
        <f t="shared" si="11"/>
        <v>0.58240000000000003</v>
      </c>
      <c r="CP49" s="25">
        <f t="shared" si="38"/>
        <v>17472000</v>
      </c>
      <c r="CQ49" s="25">
        <f t="shared" si="39"/>
        <v>0</v>
      </c>
      <c r="CR49" s="25">
        <f t="shared" si="39"/>
        <v>17472000</v>
      </c>
      <c r="CS49" s="25">
        <f t="shared" si="39"/>
        <v>0</v>
      </c>
      <c r="CT49" s="25">
        <f t="shared" si="39"/>
        <v>0</v>
      </c>
      <c r="CU49" s="25">
        <f t="shared" si="39"/>
        <v>0</v>
      </c>
      <c r="CV49" s="25">
        <f t="shared" si="39"/>
        <v>0</v>
      </c>
      <c r="CW49" s="25">
        <f>N49-CB49</f>
        <v>0</v>
      </c>
      <c r="CX49" s="25">
        <f>O49-CC49</f>
        <v>0</v>
      </c>
      <c r="CY49" s="25">
        <f>P49-CD49</f>
        <v>0</v>
      </c>
      <c r="CZ49" s="25">
        <f t="shared" si="55"/>
        <v>0</v>
      </c>
      <c r="DA49" s="25">
        <f t="shared" si="55"/>
        <v>0</v>
      </c>
      <c r="DB49" s="25">
        <f t="shared" si="55"/>
        <v>0</v>
      </c>
      <c r="DC49" s="25">
        <f>T49-CH49</f>
        <v>0</v>
      </c>
      <c r="DD49" s="25">
        <f>U49-CI49</f>
        <v>0</v>
      </c>
      <c r="DE49" s="25">
        <f>V49-CJ49</f>
        <v>0</v>
      </c>
      <c r="DF49" s="25"/>
      <c r="DG49" s="25">
        <f>X49-CL49</f>
        <v>0</v>
      </c>
      <c r="DH49" s="25">
        <f t="shared" si="54"/>
        <v>0</v>
      </c>
      <c r="DI49" s="25">
        <f>Z49-CN49</f>
        <v>0</v>
      </c>
    </row>
    <row r="50" spans="1:114" ht="33.75" customHeight="1" x14ac:dyDescent="0.25">
      <c r="A50" s="232"/>
      <c r="B50" s="225" t="s">
        <v>160</v>
      </c>
      <c r="C50" s="21" t="s">
        <v>161</v>
      </c>
      <c r="D50" s="22" t="s">
        <v>162</v>
      </c>
      <c r="E50" s="23">
        <v>410</v>
      </c>
      <c r="F50" s="24" t="s">
        <v>91</v>
      </c>
      <c r="G50" s="25">
        <f t="shared" si="31"/>
        <v>90000000</v>
      </c>
      <c r="H50" s="50"/>
      <c r="I50" s="25">
        <f>21264791</f>
        <v>21264791</v>
      </c>
      <c r="J50" s="25"/>
      <c r="K50" s="50"/>
      <c r="L50" s="37"/>
      <c r="M50" s="37"/>
      <c r="N50" s="37"/>
      <c r="O50" s="25"/>
      <c r="P50" s="25"/>
      <c r="Q50" s="25"/>
      <c r="R50" s="25"/>
      <c r="S50" s="25"/>
      <c r="T50" s="25"/>
      <c r="U50" s="25">
        <f>90000000-21264791</f>
        <v>68735209</v>
      </c>
      <c r="V50" s="25"/>
      <c r="W50" s="25"/>
      <c r="X50" s="25"/>
      <c r="Y50" s="25"/>
      <c r="Z50" s="25"/>
      <c r="AB50" s="27">
        <f t="shared" si="1"/>
        <v>0.68938888888888894</v>
      </c>
      <c r="AC50" s="25">
        <f t="shared" si="32"/>
        <v>62045000</v>
      </c>
      <c r="AD50" s="25"/>
      <c r="AE50" s="25"/>
      <c r="AF50" s="25">
        <f>+'[1]JULIO 2016'!$M$1453</f>
        <v>12045000</v>
      </c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>
        <f>+'[4]ENERO 2016'!$Y$447</f>
        <v>50000000</v>
      </c>
      <c r="AS50" s="25"/>
      <c r="AT50" s="25"/>
      <c r="AU50" s="25"/>
      <c r="AV50" s="25"/>
      <c r="AW50" s="25"/>
      <c r="AX50" s="27">
        <f t="shared" si="2"/>
        <v>0.31061111111111106</v>
      </c>
      <c r="AY50" s="25">
        <f t="shared" si="33"/>
        <v>27955000</v>
      </c>
      <c r="AZ50" s="25">
        <f t="shared" si="34"/>
        <v>0</v>
      </c>
      <c r="BA50" s="25">
        <f t="shared" si="34"/>
        <v>9219791</v>
      </c>
      <c r="BB50" s="25">
        <f t="shared" si="34"/>
        <v>0</v>
      </c>
      <c r="BC50" s="25">
        <f t="shared" si="46"/>
        <v>0</v>
      </c>
      <c r="BD50" s="25">
        <f t="shared" si="46"/>
        <v>0</v>
      </c>
      <c r="BE50" s="25">
        <f t="shared" si="46"/>
        <v>0</v>
      </c>
      <c r="BF50" s="25">
        <f t="shared" si="46"/>
        <v>0</v>
      </c>
      <c r="BG50" s="25">
        <f t="shared" si="46"/>
        <v>0</v>
      </c>
      <c r="BH50" s="25">
        <f t="shared" si="53"/>
        <v>0</v>
      </c>
      <c r="BI50" s="25">
        <f t="shared" si="46"/>
        <v>0</v>
      </c>
      <c r="BJ50" s="25">
        <f t="shared" si="46"/>
        <v>0</v>
      </c>
      <c r="BK50" s="25">
        <f t="shared" si="46"/>
        <v>0</v>
      </c>
      <c r="BL50" s="25">
        <f>+T50-AQ50</f>
        <v>0</v>
      </c>
      <c r="BM50" s="25">
        <f t="shared" si="46"/>
        <v>18735209</v>
      </c>
      <c r="BN50" s="25">
        <f t="shared" si="46"/>
        <v>0</v>
      </c>
      <c r="BO50" s="25"/>
      <c r="BP50" s="25"/>
      <c r="BQ50" s="25">
        <f t="shared" si="47"/>
        <v>0</v>
      </c>
      <c r="BR50" s="25">
        <f t="shared" si="48"/>
        <v>0</v>
      </c>
      <c r="BS50" s="27">
        <f t="shared" si="9"/>
        <v>0.51545852222222222</v>
      </c>
      <c r="BT50" s="25">
        <f t="shared" si="37"/>
        <v>46391267</v>
      </c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>
        <f>+'[2]MARZO 2016 ULTIMO'!$H$777</f>
        <v>46391267</v>
      </c>
      <c r="CJ50" s="25"/>
      <c r="CK50" s="25"/>
      <c r="CL50" s="25"/>
      <c r="CM50" s="25"/>
      <c r="CN50" s="25"/>
      <c r="CO50" s="27">
        <f t="shared" si="11"/>
        <v>0.48454147777777778</v>
      </c>
      <c r="CP50" s="25">
        <f t="shared" si="38"/>
        <v>43608733</v>
      </c>
      <c r="CQ50" s="25">
        <f t="shared" si="39"/>
        <v>0</v>
      </c>
      <c r="CR50" s="25">
        <f t="shared" si="39"/>
        <v>21264791</v>
      </c>
      <c r="CS50" s="25">
        <f t="shared" si="39"/>
        <v>0</v>
      </c>
      <c r="CT50" s="25">
        <f t="shared" si="39"/>
        <v>0</v>
      </c>
      <c r="CU50" s="25">
        <f t="shared" si="39"/>
        <v>0</v>
      </c>
      <c r="CV50" s="25">
        <f t="shared" si="39"/>
        <v>0</v>
      </c>
      <c r="CW50" s="25">
        <f>+N50-CB50</f>
        <v>0</v>
      </c>
      <c r="CX50" s="25">
        <f>+O50-CC50</f>
        <v>0</v>
      </c>
      <c r="CY50" s="25">
        <f>+P50-CD50</f>
        <v>0</v>
      </c>
      <c r="CZ50" s="25">
        <f t="shared" si="55"/>
        <v>0</v>
      </c>
      <c r="DA50" s="25">
        <f t="shared" si="55"/>
        <v>0</v>
      </c>
      <c r="DB50" s="25">
        <f t="shared" si="55"/>
        <v>0</v>
      </c>
      <c r="DC50" s="25">
        <f>+T50-CH50</f>
        <v>0</v>
      </c>
      <c r="DD50" s="25">
        <f>+U50-CI50</f>
        <v>22343942</v>
      </c>
      <c r="DE50" s="25">
        <f>+V50-CJ50</f>
        <v>0</v>
      </c>
      <c r="DF50" s="25"/>
      <c r="DG50" s="25">
        <f>+X50-CL50</f>
        <v>0</v>
      </c>
      <c r="DH50" s="25">
        <f t="shared" si="54"/>
        <v>0</v>
      </c>
      <c r="DI50" s="25">
        <f>+Z50-CN50</f>
        <v>0</v>
      </c>
      <c r="DJ50" s="48"/>
    </row>
    <row r="51" spans="1:114" ht="21.75" customHeight="1" x14ac:dyDescent="0.25">
      <c r="A51" s="232"/>
      <c r="B51" s="227"/>
      <c r="C51" s="21" t="s">
        <v>163</v>
      </c>
      <c r="D51" s="22" t="s">
        <v>112</v>
      </c>
      <c r="E51" s="23">
        <v>410</v>
      </c>
      <c r="F51" s="24" t="s">
        <v>76</v>
      </c>
      <c r="G51" s="25">
        <f t="shared" si="31"/>
        <v>3000000</v>
      </c>
      <c r="H51" s="50"/>
      <c r="I51" s="25"/>
      <c r="J51" s="25"/>
      <c r="K51" s="50"/>
      <c r="L51" s="37"/>
      <c r="M51" s="37"/>
      <c r="N51" s="37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>
        <v>3000000</v>
      </c>
      <c r="AB51" s="27">
        <f t="shared" si="1"/>
        <v>0.60211700000000001</v>
      </c>
      <c r="AC51" s="25">
        <f t="shared" si="32"/>
        <v>1806351</v>
      </c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>
        <f>+'[1]JULIO 2016'!$AG$1463</f>
        <v>1806351</v>
      </c>
      <c r="AX51" s="27">
        <f t="shared" si="2"/>
        <v>0.39788299999999999</v>
      </c>
      <c r="AY51" s="25">
        <f t="shared" si="33"/>
        <v>1193649</v>
      </c>
      <c r="AZ51" s="25">
        <f t="shared" si="34"/>
        <v>0</v>
      </c>
      <c r="BA51" s="25">
        <f t="shared" si="34"/>
        <v>0</v>
      </c>
      <c r="BB51" s="25">
        <f t="shared" si="34"/>
        <v>0</v>
      </c>
      <c r="BC51" s="25">
        <f t="shared" si="46"/>
        <v>0</v>
      </c>
      <c r="BD51" s="25">
        <f t="shared" si="46"/>
        <v>0</v>
      </c>
      <c r="BE51" s="25">
        <f t="shared" si="46"/>
        <v>0</v>
      </c>
      <c r="BF51" s="25">
        <f t="shared" si="46"/>
        <v>0</v>
      </c>
      <c r="BG51" s="25">
        <f t="shared" si="46"/>
        <v>0</v>
      </c>
      <c r="BH51" s="25">
        <f t="shared" si="53"/>
        <v>0</v>
      </c>
      <c r="BI51" s="25">
        <f t="shared" si="46"/>
        <v>0</v>
      </c>
      <c r="BJ51" s="25">
        <f t="shared" si="46"/>
        <v>0</v>
      </c>
      <c r="BK51" s="25">
        <f t="shared" si="46"/>
        <v>0</v>
      </c>
      <c r="BL51" s="25"/>
      <c r="BM51" s="25">
        <f t="shared" si="46"/>
        <v>0</v>
      </c>
      <c r="BN51" s="25">
        <f t="shared" si="46"/>
        <v>0</v>
      </c>
      <c r="BO51" s="25"/>
      <c r="BP51" s="25"/>
      <c r="BQ51" s="25">
        <f t="shared" si="47"/>
        <v>0</v>
      </c>
      <c r="BR51" s="25">
        <f t="shared" si="48"/>
        <v>1193649</v>
      </c>
      <c r="BS51" s="27">
        <f t="shared" si="9"/>
        <v>0.60211700000000001</v>
      </c>
      <c r="BT51" s="25">
        <f t="shared" si="37"/>
        <v>1806351</v>
      </c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>
        <f>+'[1]JULIO 2016'!$AG$1463</f>
        <v>1806351</v>
      </c>
      <c r="CO51" s="27">
        <f t="shared" si="11"/>
        <v>0.39788299999999999</v>
      </c>
      <c r="CP51" s="25">
        <f t="shared" si="38"/>
        <v>1193649</v>
      </c>
      <c r="CQ51" s="25">
        <f t="shared" si="39"/>
        <v>0</v>
      </c>
      <c r="CR51" s="25">
        <f t="shared" si="39"/>
        <v>0</v>
      </c>
      <c r="CS51" s="25">
        <f t="shared" si="39"/>
        <v>0</v>
      </c>
      <c r="CT51" s="25">
        <f t="shared" si="39"/>
        <v>0</v>
      </c>
      <c r="CU51" s="25">
        <f t="shared" si="39"/>
        <v>0</v>
      </c>
      <c r="CV51" s="25">
        <f t="shared" si="39"/>
        <v>0</v>
      </c>
      <c r="CW51" s="25">
        <f>N51-CB51</f>
        <v>0</v>
      </c>
      <c r="CX51" s="25">
        <f>O51-CC51</f>
        <v>0</v>
      </c>
      <c r="CY51" s="25">
        <f>P51-CD51</f>
        <v>0</v>
      </c>
      <c r="CZ51" s="25">
        <f t="shared" si="55"/>
        <v>0</v>
      </c>
      <c r="DA51" s="25">
        <f t="shared" si="55"/>
        <v>0</v>
      </c>
      <c r="DB51" s="25">
        <f t="shared" si="55"/>
        <v>0</v>
      </c>
      <c r="DC51" s="25">
        <f>T51-CH51</f>
        <v>0</v>
      </c>
      <c r="DD51" s="25">
        <f>U51-CI51</f>
        <v>0</v>
      </c>
      <c r="DE51" s="25">
        <f>V51-CJ51</f>
        <v>0</v>
      </c>
      <c r="DF51" s="25"/>
      <c r="DG51" s="25">
        <f>X51-CL51</f>
        <v>0</v>
      </c>
      <c r="DH51" s="25">
        <f t="shared" si="54"/>
        <v>0</v>
      </c>
      <c r="DI51" s="25">
        <f>Z51-CN51</f>
        <v>1193649</v>
      </c>
      <c r="DJ51" s="48"/>
    </row>
    <row r="52" spans="1:114" ht="51.75" customHeight="1" x14ac:dyDescent="0.25">
      <c r="A52" s="232"/>
      <c r="B52" s="225" t="s">
        <v>164</v>
      </c>
      <c r="C52" s="21" t="s">
        <v>165</v>
      </c>
      <c r="D52" s="22" t="s">
        <v>166</v>
      </c>
      <c r="E52" s="23">
        <v>410</v>
      </c>
      <c r="F52" s="24" t="s">
        <v>167</v>
      </c>
      <c r="G52" s="25">
        <f t="shared" si="31"/>
        <v>42000000</v>
      </c>
      <c r="H52" s="37"/>
      <c r="I52" s="25">
        <v>30000000</v>
      </c>
      <c r="J52" s="25"/>
      <c r="K52" s="37"/>
      <c r="L52" s="37"/>
      <c r="M52" s="37"/>
      <c r="N52" s="37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>
        <f>22000000+5000000-16000000+1000000</f>
        <v>12000000</v>
      </c>
      <c r="AB52" s="27">
        <f t="shared" si="1"/>
        <v>0.9285714285714286</v>
      </c>
      <c r="AC52" s="25">
        <f t="shared" si="32"/>
        <v>39000000</v>
      </c>
      <c r="AD52" s="25"/>
      <c r="AE52" s="25"/>
      <c r="AF52" s="25">
        <v>30000000</v>
      </c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>
        <f>+'[1]JULIO 2016'!$AG$1474</f>
        <v>9000000</v>
      </c>
      <c r="AX52" s="27">
        <f t="shared" si="2"/>
        <v>7.1428571428571397E-2</v>
      </c>
      <c r="AY52" s="25">
        <f t="shared" si="33"/>
        <v>3000000</v>
      </c>
      <c r="AZ52" s="25">
        <f t="shared" si="34"/>
        <v>0</v>
      </c>
      <c r="BA52" s="25">
        <f t="shared" si="34"/>
        <v>0</v>
      </c>
      <c r="BB52" s="25">
        <f t="shared" si="34"/>
        <v>0</v>
      </c>
      <c r="BC52" s="25">
        <f t="shared" si="46"/>
        <v>0</v>
      </c>
      <c r="BD52" s="25">
        <f t="shared" si="46"/>
        <v>0</v>
      </c>
      <c r="BE52" s="25">
        <f t="shared" si="46"/>
        <v>0</v>
      </c>
      <c r="BF52" s="25">
        <f t="shared" si="46"/>
        <v>0</v>
      </c>
      <c r="BG52" s="25">
        <f t="shared" si="46"/>
        <v>0</v>
      </c>
      <c r="BH52" s="25">
        <f t="shared" si="53"/>
        <v>0</v>
      </c>
      <c r="BI52" s="25">
        <f t="shared" si="46"/>
        <v>0</v>
      </c>
      <c r="BJ52" s="25">
        <f t="shared" si="46"/>
        <v>0</v>
      </c>
      <c r="BK52" s="25">
        <f t="shared" si="46"/>
        <v>0</v>
      </c>
      <c r="BL52" s="25">
        <f t="shared" si="46"/>
        <v>0</v>
      </c>
      <c r="BM52" s="25">
        <f t="shared" si="46"/>
        <v>0</v>
      </c>
      <c r="BN52" s="25">
        <f t="shared" si="46"/>
        <v>0</v>
      </c>
      <c r="BO52" s="25"/>
      <c r="BP52" s="25"/>
      <c r="BQ52" s="25">
        <f t="shared" si="47"/>
        <v>0</v>
      </c>
      <c r="BR52" s="25">
        <f t="shared" si="48"/>
        <v>3000000</v>
      </c>
      <c r="BS52" s="27">
        <f t="shared" si="9"/>
        <v>0.80360171428571425</v>
      </c>
      <c r="BT52" s="25">
        <f t="shared" si="37"/>
        <v>33751272</v>
      </c>
      <c r="BU52" s="25"/>
      <c r="BV52" s="25"/>
      <c r="BW52" s="25">
        <f>+'[1]JULIO 2016'!$H$1477</f>
        <v>29751272</v>
      </c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>
        <v>4000000</v>
      </c>
      <c r="CO52" s="27">
        <f t="shared" si="11"/>
        <v>0.19639828571428575</v>
      </c>
      <c r="CP52" s="25">
        <f t="shared" si="38"/>
        <v>8248728</v>
      </c>
      <c r="CQ52" s="25">
        <f t="shared" si="39"/>
        <v>0</v>
      </c>
      <c r="CR52" s="25">
        <f t="shared" si="39"/>
        <v>248728</v>
      </c>
      <c r="CS52" s="25">
        <f t="shared" si="39"/>
        <v>0</v>
      </c>
      <c r="CT52" s="25">
        <f t="shared" si="39"/>
        <v>0</v>
      </c>
      <c r="CU52" s="25">
        <f t="shared" si="39"/>
        <v>0</v>
      </c>
      <c r="CV52" s="25">
        <f t="shared" si="39"/>
        <v>0</v>
      </c>
      <c r="CW52" s="25">
        <f t="shared" ref="CW52:CX57" si="56">+N52-CB52</f>
        <v>0</v>
      </c>
      <c r="CX52" s="25">
        <f t="shared" si="56"/>
        <v>0</v>
      </c>
      <c r="CY52" s="25">
        <f t="shared" ref="CY52:CY57" si="57">P52-CD52</f>
        <v>0</v>
      </c>
      <c r="CZ52" s="25">
        <f t="shared" si="55"/>
        <v>0</v>
      </c>
      <c r="DA52" s="25">
        <f t="shared" si="55"/>
        <v>0</v>
      </c>
      <c r="DB52" s="25">
        <f t="shared" si="55"/>
        <v>0</v>
      </c>
      <c r="DC52" s="25">
        <f t="shared" ref="DC52:DE57" si="58">+T52-CH52</f>
        <v>0</v>
      </c>
      <c r="DD52" s="25">
        <f t="shared" si="58"/>
        <v>0</v>
      </c>
      <c r="DE52" s="25">
        <f t="shared" si="58"/>
        <v>0</v>
      </c>
      <c r="DF52" s="25"/>
      <c r="DG52" s="25">
        <f t="shared" ref="DG52:DG57" si="59">+X52-CL52</f>
        <v>0</v>
      </c>
      <c r="DH52" s="25">
        <f t="shared" si="54"/>
        <v>0</v>
      </c>
      <c r="DI52" s="25">
        <f t="shared" ref="DI52:DI57" si="60">+Z52-CN52</f>
        <v>8000000</v>
      </c>
    </row>
    <row r="53" spans="1:114" ht="45" x14ac:dyDescent="0.25">
      <c r="A53" s="232"/>
      <c r="B53" s="226"/>
      <c r="C53" s="21" t="s">
        <v>168</v>
      </c>
      <c r="D53" s="22" t="s">
        <v>169</v>
      </c>
      <c r="E53" s="23">
        <v>410</v>
      </c>
      <c r="F53" s="24" t="s">
        <v>91</v>
      </c>
      <c r="G53" s="25">
        <f t="shared" si="31"/>
        <v>10000000</v>
      </c>
      <c r="H53" s="37"/>
      <c r="I53" s="25"/>
      <c r="J53" s="25"/>
      <c r="K53" s="37"/>
      <c r="L53" s="37"/>
      <c r="M53" s="37"/>
      <c r="N53" s="37"/>
      <c r="O53" s="25"/>
      <c r="P53" s="25"/>
      <c r="Q53" s="25"/>
      <c r="R53" s="25"/>
      <c r="S53" s="25"/>
      <c r="T53" s="25"/>
      <c r="U53" s="25">
        <v>10000000</v>
      </c>
      <c r="V53" s="25"/>
      <c r="W53" s="25"/>
      <c r="X53" s="25"/>
      <c r="Y53" s="25"/>
      <c r="Z53" s="25"/>
      <c r="AB53" s="27">
        <f t="shared" si="1"/>
        <v>1</v>
      </c>
      <c r="AC53" s="25">
        <f t="shared" si="32"/>
        <v>10000000</v>
      </c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>
        <v>10000000</v>
      </c>
      <c r="AS53" s="25"/>
      <c r="AT53" s="25"/>
      <c r="AU53" s="25"/>
      <c r="AV53" s="25"/>
      <c r="AW53" s="25"/>
      <c r="AX53" s="27">
        <f t="shared" si="2"/>
        <v>0</v>
      </c>
      <c r="AY53" s="25">
        <f t="shared" si="33"/>
        <v>0</v>
      </c>
      <c r="AZ53" s="25">
        <f t="shared" si="34"/>
        <v>0</v>
      </c>
      <c r="BA53" s="25">
        <f t="shared" si="34"/>
        <v>0</v>
      </c>
      <c r="BB53" s="25">
        <f t="shared" si="34"/>
        <v>0</v>
      </c>
      <c r="BC53" s="25">
        <f t="shared" ref="BC53:BG57" si="61">+K53-AH53</f>
        <v>0</v>
      </c>
      <c r="BD53" s="25">
        <f t="shared" si="61"/>
        <v>0</v>
      </c>
      <c r="BE53" s="25">
        <f t="shared" si="61"/>
        <v>0</v>
      </c>
      <c r="BF53" s="25">
        <f t="shared" si="61"/>
        <v>0</v>
      </c>
      <c r="BG53" s="25">
        <f t="shared" si="61"/>
        <v>0</v>
      </c>
      <c r="BH53" s="25">
        <f t="shared" si="53"/>
        <v>0</v>
      </c>
      <c r="BI53" s="25">
        <f t="shared" ref="BI53:BN57" si="62">+Q53-AN53</f>
        <v>0</v>
      </c>
      <c r="BJ53" s="25">
        <f t="shared" si="62"/>
        <v>0</v>
      </c>
      <c r="BK53" s="25">
        <f t="shared" si="62"/>
        <v>0</v>
      </c>
      <c r="BL53" s="25">
        <f t="shared" si="62"/>
        <v>0</v>
      </c>
      <c r="BM53" s="25">
        <f t="shared" si="62"/>
        <v>0</v>
      </c>
      <c r="BN53" s="25">
        <f t="shared" si="62"/>
        <v>0</v>
      </c>
      <c r="BO53" s="25"/>
      <c r="BP53" s="25"/>
      <c r="BQ53" s="25">
        <f t="shared" si="47"/>
        <v>0</v>
      </c>
      <c r="BR53" s="25">
        <f t="shared" si="48"/>
        <v>0</v>
      </c>
      <c r="BS53" s="27">
        <f t="shared" si="9"/>
        <v>0.9553836</v>
      </c>
      <c r="BT53" s="25">
        <f t="shared" si="37"/>
        <v>9553836</v>
      </c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>
        <f>+'[5]FEBRERO 2016'!$H$621</f>
        <v>9553836</v>
      </c>
      <c r="CJ53" s="25"/>
      <c r="CK53" s="25"/>
      <c r="CL53" s="25"/>
      <c r="CM53" s="25"/>
      <c r="CN53" s="25"/>
      <c r="CO53" s="27">
        <f t="shared" si="11"/>
        <v>4.4616400000000001E-2</v>
      </c>
      <c r="CP53" s="25">
        <f t="shared" si="38"/>
        <v>446164</v>
      </c>
      <c r="CQ53" s="25">
        <f t="shared" si="39"/>
        <v>0</v>
      </c>
      <c r="CR53" s="25">
        <f t="shared" si="39"/>
        <v>0</v>
      </c>
      <c r="CS53" s="25">
        <f t="shared" si="39"/>
        <v>0</v>
      </c>
      <c r="CT53" s="25">
        <f t="shared" si="39"/>
        <v>0</v>
      </c>
      <c r="CU53" s="25">
        <f t="shared" si="39"/>
        <v>0</v>
      </c>
      <c r="CV53" s="25">
        <f t="shared" si="39"/>
        <v>0</v>
      </c>
      <c r="CW53" s="25">
        <f t="shared" si="56"/>
        <v>0</v>
      </c>
      <c r="CX53" s="25">
        <f t="shared" si="56"/>
        <v>0</v>
      </c>
      <c r="CY53" s="25">
        <f t="shared" si="57"/>
        <v>0</v>
      </c>
      <c r="CZ53" s="25">
        <f t="shared" si="55"/>
        <v>0</v>
      </c>
      <c r="DA53" s="25">
        <f t="shared" si="55"/>
        <v>0</v>
      </c>
      <c r="DB53" s="25">
        <f t="shared" si="55"/>
        <v>0</v>
      </c>
      <c r="DC53" s="25">
        <f t="shared" si="58"/>
        <v>0</v>
      </c>
      <c r="DD53" s="25">
        <f t="shared" si="58"/>
        <v>446164</v>
      </c>
      <c r="DE53" s="25">
        <f t="shared" si="58"/>
        <v>0</v>
      </c>
      <c r="DF53" s="25"/>
      <c r="DG53" s="25">
        <f t="shared" si="59"/>
        <v>0</v>
      </c>
      <c r="DH53" s="25">
        <f t="shared" si="54"/>
        <v>0</v>
      </c>
      <c r="DI53" s="25">
        <f t="shared" si="60"/>
        <v>0</v>
      </c>
    </row>
    <row r="54" spans="1:114" ht="31.5" customHeight="1" x14ac:dyDescent="0.25">
      <c r="A54" s="232"/>
      <c r="B54" s="226"/>
      <c r="C54" s="21" t="s">
        <v>170</v>
      </c>
      <c r="D54" s="22" t="s">
        <v>171</v>
      </c>
      <c r="E54" s="23">
        <v>410</v>
      </c>
      <c r="F54" s="24" t="s">
        <v>91</v>
      </c>
      <c r="G54" s="25">
        <f t="shared" si="31"/>
        <v>30000000</v>
      </c>
      <c r="H54" s="37"/>
      <c r="I54" s="25">
        <f>11831904</f>
        <v>11831904</v>
      </c>
      <c r="J54" s="25"/>
      <c r="K54" s="37"/>
      <c r="L54" s="37"/>
      <c r="M54" s="37"/>
      <c r="N54" s="37"/>
      <c r="O54" s="25"/>
      <c r="P54" s="25"/>
      <c r="Q54" s="25"/>
      <c r="R54" s="25"/>
      <c r="S54" s="25"/>
      <c r="T54" s="25"/>
      <c r="U54" s="25">
        <v>18168096</v>
      </c>
      <c r="V54" s="25"/>
      <c r="W54" s="25"/>
      <c r="X54" s="25"/>
      <c r="Y54" s="25"/>
      <c r="Z54" s="25"/>
      <c r="AB54" s="27">
        <f t="shared" si="1"/>
        <v>1</v>
      </c>
      <c r="AC54" s="25">
        <f t="shared" si="32"/>
        <v>30000000</v>
      </c>
      <c r="AD54" s="25"/>
      <c r="AE54" s="25"/>
      <c r="AF54" s="25">
        <f>+'[2]MARZO 2016 ULTIMO'!$M$817</f>
        <v>11831904</v>
      </c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>
        <v>18168096</v>
      </c>
      <c r="AS54" s="25"/>
      <c r="AT54" s="25"/>
      <c r="AU54" s="25"/>
      <c r="AV54" s="25"/>
      <c r="AW54" s="25"/>
      <c r="AX54" s="27">
        <f t="shared" si="2"/>
        <v>0</v>
      </c>
      <c r="AY54" s="25">
        <f t="shared" si="33"/>
        <v>0</v>
      </c>
      <c r="AZ54" s="25">
        <f t="shared" si="34"/>
        <v>0</v>
      </c>
      <c r="BA54" s="25">
        <f t="shared" si="34"/>
        <v>0</v>
      </c>
      <c r="BB54" s="25">
        <f t="shared" si="34"/>
        <v>0</v>
      </c>
      <c r="BC54" s="25">
        <f t="shared" si="61"/>
        <v>0</v>
      </c>
      <c r="BD54" s="25">
        <f t="shared" si="61"/>
        <v>0</v>
      </c>
      <c r="BE54" s="25">
        <f t="shared" si="61"/>
        <v>0</v>
      </c>
      <c r="BF54" s="25">
        <f t="shared" si="61"/>
        <v>0</v>
      </c>
      <c r="BG54" s="25">
        <f t="shared" si="61"/>
        <v>0</v>
      </c>
      <c r="BH54" s="25">
        <f t="shared" si="53"/>
        <v>0</v>
      </c>
      <c r="BI54" s="25">
        <f t="shared" si="62"/>
        <v>0</v>
      </c>
      <c r="BJ54" s="25">
        <f t="shared" si="62"/>
        <v>0</v>
      </c>
      <c r="BK54" s="25">
        <f t="shared" si="62"/>
        <v>0</v>
      </c>
      <c r="BL54" s="25">
        <f t="shared" si="62"/>
        <v>0</v>
      </c>
      <c r="BM54" s="25">
        <f t="shared" si="62"/>
        <v>0</v>
      </c>
      <c r="BN54" s="25">
        <f t="shared" si="62"/>
        <v>0</v>
      </c>
      <c r="BO54" s="25"/>
      <c r="BP54" s="25"/>
      <c r="BQ54" s="25">
        <f t="shared" si="47"/>
        <v>0</v>
      </c>
      <c r="BR54" s="25">
        <f t="shared" si="48"/>
        <v>0</v>
      </c>
      <c r="BS54" s="27">
        <f t="shared" si="9"/>
        <v>0.86382519999999996</v>
      </c>
      <c r="BT54" s="25">
        <f t="shared" si="37"/>
        <v>25914756</v>
      </c>
      <c r="BU54" s="25"/>
      <c r="BV54" s="25"/>
      <c r="BW54" s="25">
        <f>+'[1]JULIO 2016'!$H$1546</f>
        <v>7746660</v>
      </c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>
        <f>+'[5]FEBRERO 2016'!$H$635</f>
        <v>18168096</v>
      </c>
      <c r="CJ54" s="25"/>
      <c r="CK54" s="25"/>
      <c r="CL54" s="25"/>
      <c r="CM54" s="25"/>
      <c r="CN54" s="25"/>
      <c r="CO54" s="27">
        <f t="shared" si="11"/>
        <v>0.13617480000000004</v>
      </c>
      <c r="CP54" s="25">
        <f t="shared" si="38"/>
        <v>4085244</v>
      </c>
      <c r="CQ54" s="25">
        <f t="shared" si="39"/>
        <v>0</v>
      </c>
      <c r="CR54" s="25">
        <f t="shared" si="39"/>
        <v>4085244</v>
      </c>
      <c r="CS54" s="25">
        <f t="shared" si="39"/>
        <v>0</v>
      </c>
      <c r="CT54" s="25">
        <f t="shared" si="39"/>
        <v>0</v>
      </c>
      <c r="CU54" s="25">
        <f t="shared" si="39"/>
        <v>0</v>
      </c>
      <c r="CV54" s="25">
        <f t="shared" si="39"/>
        <v>0</v>
      </c>
      <c r="CW54" s="25">
        <f t="shared" si="56"/>
        <v>0</v>
      </c>
      <c r="CX54" s="25">
        <f t="shared" si="56"/>
        <v>0</v>
      </c>
      <c r="CY54" s="25">
        <f t="shared" si="57"/>
        <v>0</v>
      </c>
      <c r="CZ54" s="25">
        <f t="shared" si="55"/>
        <v>0</v>
      </c>
      <c r="DA54" s="25">
        <f t="shared" si="55"/>
        <v>0</v>
      </c>
      <c r="DB54" s="25">
        <f t="shared" si="55"/>
        <v>0</v>
      </c>
      <c r="DC54" s="25">
        <f t="shared" si="58"/>
        <v>0</v>
      </c>
      <c r="DD54" s="25">
        <f t="shared" si="58"/>
        <v>0</v>
      </c>
      <c r="DE54" s="25">
        <f t="shared" si="58"/>
        <v>0</v>
      </c>
      <c r="DF54" s="25"/>
      <c r="DG54" s="25">
        <f t="shared" si="59"/>
        <v>0</v>
      </c>
      <c r="DH54" s="25">
        <f t="shared" si="54"/>
        <v>0</v>
      </c>
      <c r="DI54" s="25">
        <f t="shared" si="60"/>
        <v>0</v>
      </c>
    </row>
    <row r="55" spans="1:114" ht="19.5" customHeight="1" x14ac:dyDescent="0.25">
      <c r="A55" s="232"/>
      <c r="B55" s="226"/>
      <c r="C55" s="21" t="s">
        <v>172</v>
      </c>
      <c r="D55" s="22" t="s">
        <v>173</v>
      </c>
      <c r="E55" s="23">
        <v>410</v>
      </c>
      <c r="F55" s="24" t="s">
        <v>91</v>
      </c>
      <c r="G55" s="25">
        <f t="shared" si="31"/>
        <v>10000000</v>
      </c>
      <c r="H55" s="37"/>
      <c r="I55" s="37"/>
      <c r="J55" s="37"/>
      <c r="K55" s="37"/>
      <c r="L55" s="37"/>
      <c r="M55" s="37"/>
      <c r="N55" s="37"/>
      <c r="O55" s="25"/>
      <c r="P55" s="25"/>
      <c r="Q55" s="25"/>
      <c r="R55" s="25"/>
      <c r="S55" s="25"/>
      <c r="T55" s="25"/>
      <c r="U55" s="25">
        <v>10000000</v>
      </c>
      <c r="V55" s="25"/>
      <c r="W55" s="25"/>
      <c r="X55" s="25"/>
      <c r="Y55" s="25"/>
      <c r="Z55" s="25"/>
      <c r="AB55" s="27">
        <f t="shared" si="1"/>
        <v>1</v>
      </c>
      <c r="AC55" s="25">
        <f t="shared" si="32"/>
        <v>10000000</v>
      </c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>
        <f>+'[4]ENERO 2016'!$Y$478</f>
        <v>10000000</v>
      </c>
      <c r="AS55" s="25"/>
      <c r="AT55" s="25"/>
      <c r="AU55" s="25"/>
      <c r="AV55" s="25"/>
      <c r="AW55" s="25"/>
      <c r="AX55" s="27">
        <f t="shared" si="2"/>
        <v>0</v>
      </c>
      <c r="AY55" s="25">
        <f t="shared" si="33"/>
        <v>0</v>
      </c>
      <c r="AZ55" s="25">
        <f t="shared" si="34"/>
        <v>0</v>
      </c>
      <c r="BA55" s="25">
        <f t="shared" si="34"/>
        <v>0</v>
      </c>
      <c r="BB55" s="25">
        <f t="shared" si="34"/>
        <v>0</v>
      </c>
      <c r="BC55" s="25">
        <f t="shared" si="61"/>
        <v>0</v>
      </c>
      <c r="BD55" s="25">
        <f t="shared" si="61"/>
        <v>0</v>
      </c>
      <c r="BE55" s="25">
        <f t="shared" si="61"/>
        <v>0</v>
      </c>
      <c r="BF55" s="25">
        <f t="shared" si="61"/>
        <v>0</v>
      </c>
      <c r="BG55" s="25">
        <f t="shared" si="61"/>
        <v>0</v>
      </c>
      <c r="BH55" s="25">
        <f t="shared" si="53"/>
        <v>0</v>
      </c>
      <c r="BI55" s="25">
        <f t="shared" si="62"/>
        <v>0</v>
      </c>
      <c r="BJ55" s="25">
        <f t="shared" si="62"/>
        <v>0</v>
      </c>
      <c r="BK55" s="25">
        <f t="shared" si="62"/>
        <v>0</v>
      </c>
      <c r="BL55" s="25">
        <f t="shared" si="62"/>
        <v>0</v>
      </c>
      <c r="BM55" s="25">
        <f t="shared" si="62"/>
        <v>0</v>
      </c>
      <c r="BN55" s="25">
        <f t="shared" si="62"/>
        <v>0</v>
      </c>
      <c r="BO55" s="25"/>
      <c r="BP55" s="25"/>
      <c r="BQ55" s="25">
        <f t="shared" si="47"/>
        <v>0</v>
      </c>
      <c r="BR55" s="25">
        <f t="shared" si="48"/>
        <v>0</v>
      </c>
      <c r="BS55" s="27">
        <f t="shared" si="9"/>
        <v>1</v>
      </c>
      <c r="BT55" s="25">
        <f t="shared" si="37"/>
        <v>10000000</v>
      </c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>
        <v>10000000</v>
      </c>
      <c r="CJ55" s="25"/>
      <c r="CK55" s="25"/>
      <c r="CL55" s="25"/>
      <c r="CM55" s="25"/>
      <c r="CN55" s="25"/>
      <c r="CO55" s="27">
        <f t="shared" si="11"/>
        <v>0</v>
      </c>
      <c r="CP55" s="25">
        <f t="shared" si="38"/>
        <v>0</v>
      </c>
      <c r="CQ55" s="25">
        <f t="shared" si="39"/>
        <v>0</v>
      </c>
      <c r="CR55" s="25">
        <f t="shared" si="39"/>
        <v>0</v>
      </c>
      <c r="CS55" s="25">
        <f t="shared" si="39"/>
        <v>0</v>
      </c>
      <c r="CT55" s="25">
        <f t="shared" si="39"/>
        <v>0</v>
      </c>
      <c r="CU55" s="25">
        <f t="shared" si="39"/>
        <v>0</v>
      </c>
      <c r="CV55" s="25">
        <f t="shared" si="39"/>
        <v>0</v>
      </c>
      <c r="CW55" s="25">
        <f t="shared" si="56"/>
        <v>0</v>
      </c>
      <c r="CX55" s="25">
        <f t="shared" si="56"/>
        <v>0</v>
      </c>
      <c r="CY55" s="25">
        <f t="shared" si="57"/>
        <v>0</v>
      </c>
      <c r="CZ55" s="25">
        <f t="shared" si="55"/>
        <v>0</v>
      </c>
      <c r="DA55" s="25">
        <f t="shared" si="55"/>
        <v>0</v>
      </c>
      <c r="DB55" s="25">
        <f t="shared" si="55"/>
        <v>0</v>
      </c>
      <c r="DC55" s="25">
        <f t="shared" si="58"/>
        <v>0</v>
      </c>
      <c r="DD55" s="25">
        <f t="shared" si="58"/>
        <v>0</v>
      </c>
      <c r="DE55" s="25">
        <f t="shared" si="58"/>
        <v>0</v>
      </c>
      <c r="DF55" s="25"/>
      <c r="DG55" s="25">
        <f t="shared" si="59"/>
        <v>0</v>
      </c>
      <c r="DH55" s="25">
        <f t="shared" si="54"/>
        <v>0</v>
      </c>
      <c r="DI55" s="25">
        <f t="shared" si="60"/>
        <v>0</v>
      </c>
    </row>
    <row r="56" spans="1:114" ht="38.25" customHeight="1" x14ac:dyDescent="0.25">
      <c r="A56" s="232"/>
      <c r="B56" s="226"/>
      <c r="C56" s="21" t="s">
        <v>174</v>
      </c>
      <c r="D56" s="22" t="s">
        <v>175</v>
      </c>
      <c r="E56" s="23">
        <v>410</v>
      </c>
      <c r="F56" s="24" t="s">
        <v>91</v>
      </c>
      <c r="G56" s="25">
        <f t="shared" si="31"/>
        <v>94368590</v>
      </c>
      <c r="H56" s="37"/>
      <c r="I56" s="37"/>
      <c r="J56" s="37"/>
      <c r="K56" s="37"/>
      <c r="L56" s="37">
        <f>74368590</f>
        <v>74368590</v>
      </c>
      <c r="M56" s="37"/>
      <c r="N56" s="37"/>
      <c r="O56" s="25"/>
      <c r="P56" s="25"/>
      <c r="Q56" s="25"/>
      <c r="R56" s="25"/>
      <c r="S56" s="25"/>
      <c r="T56" s="25"/>
      <c r="U56" s="25">
        <v>20000000</v>
      </c>
      <c r="V56" s="25"/>
      <c r="W56" s="25"/>
      <c r="X56" s="25"/>
      <c r="Y56" s="25"/>
      <c r="Z56" s="25"/>
      <c r="AB56" s="27">
        <f t="shared" si="1"/>
        <v>0.55715954853198502</v>
      </c>
      <c r="AC56" s="25">
        <f t="shared" si="32"/>
        <v>52578361</v>
      </c>
      <c r="AD56" s="25"/>
      <c r="AE56" s="25"/>
      <c r="AF56" s="25"/>
      <c r="AG56" s="25"/>
      <c r="AH56" s="25"/>
      <c r="AI56" s="25">
        <f>+'[1]JULIO 2016'!$P$1600</f>
        <v>34400000</v>
      </c>
      <c r="AJ56" s="25"/>
      <c r="AK56" s="25"/>
      <c r="AL56" s="25"/>
      <c r="AM56" s="25"/>
      <c r="AN56" s="25"/>
      <c r="AO56" s="25"/>
      <c r="AP56" s="25"/>
      <c r="AQ56" s="25"/>
      <c r="AR56" s="25">
        <f>+'[6]JUNIO 2016'!$Y$1439</f>
        <v>18178361</v>
      </c>
      <c r="AS56" s="25"/>
      <c r="AT56" s="25"/>
      <c r="AU56" s="25"/>
      <c r="AV56" s="25"/>
      <c r="AW56" s="25"/>
      <c r="AX56" s="27">
        <f t="shared" si="2"/>
        <v>0.44284045146801498</v>
      </c>
      <c r="AY56" s="25">
        <f t="shared" si="33"/>
        <v>41790229</v>
      </c>
      <c r="AZ56" s="25">
        <f t="shared" si="34"/>
        <v>0</v>
      </c>
      <c r="BA56" s="25">
        <f t="shared" si="34"/>
        <v>0</v>
      </c>
      <c r="BB56" s="25">
        <f t="shared" si="34"/>
        <v>0</v>
      </c>
      <c r="BC56" s="25">
        <f t="shared" si="61"/>
        <v>0</v>
      </c>
      <c r="BD56" s="25">
        <f t="shared" si="61"/>
        <v>39968590</v>
      </c>
      <c r="BE56" s="25">
        <f t="shared" si="61"/>
        <v>0</v>
      </c>
      <c r="BF56" s="25">
        <f t="shared" si="61"/>
        <v>0</v>
      </c>
      <c r="BG56" s="25">
        <f t="shared" si="61"/>
        <v>0</v>
      </c>
      <c r="BH56" s="25">
        <f t="shared" si="53"/>
        <v>0</v>
      </c>
      <c r="BI56" s="25">
        <f t="shared" si="62"/>
        <v>0</v>
      </c>
      <c r="BJ56" s="25">
        <f t="shared" si="62"/>
        <v>0</v>
      </c>
      <c r="BK56" s="25">
        <f t="shared" si="62"/>
        <v>0</v>
      </c>
      <c r="BL56" s="25">
        <f t="shared" si="62"/>
        <v>0</v>
      </c>
      <c r="BM56" s="25">
        <f t="shared" si="62"/>
        <v>1821639</v>
      </c>
      <c r="BN56" s="25">
        <f t="shared" si="62"/>
        <v>0</v>
      </c>
      <c r="BO56" s="25"/>
      <c r="BP56" s="25"/>
      <c r="BQ56" s="25">
        <f t="shared" si="47"/>
        <v>0</v>
      </c>
      <c r="BR56" s="25">
        <f t="shared" si="48"/>
        <v>0</v>
      </c>
      <c r="BS56" s="27">
        <f t="shared" si="9"/>
        <v>0.1452287037456001</v>
      </c>
      <c r="BT56" s="25">
        <f t="shared" si="37"/>
        <v>13705028</v>
      </c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>
        <f>+'[6]JUNIO 2016'!$H$1437</f>
        <v>13705028</v>
      </c>
      <c r="CJ56" s="25"/>
      <c r="CK56" s="25"/>
      <c r="CL56" s="25"/>
      <c r="CM56" s="25"/>
      <c r="CN56" s="25"/>
      <c r="CO56" s="27">
        <f t="shared" si="11"/>
        <v>0.85477129625439985</v>
      </c>
      <c r="CP56" s="25">
        <f t="shared" si="38"/>
        <v>80663562</v>
      </c>
      <c r="CQ56" s="25">
        <f t="shared" si="39"/>
        <v>0</v>
      </c>
      <c r="CR56" s="25">
        <f t="shared" si="39"/>
        <v>0</v>
      </c>
      <c r="CS56" s="25">
        <f t="shared" si="39"/>
        <v>0</v>
      </c>
      <c r="CT56" s="25">
        <f t="shared" si="39"/>
        <v>0</v>
      </c>
      <c r="CU56" s="25">
        <f t="shared" si="39"/>
        <v>74368590</v>
      </c>
      <c r="CV56" s="25">
        <f t="shared" si="39"/>
        <v>0</v>
      </c>
      <c r="CW56" s="25">
        <f t="shared" si="56"/>
        <v>0</v>
      </c>
      <c r="CX56" s="25">
        <f t="shared" si="56"/>
        <v>0</v>
      </c>
      <c r="CY56" s="25">
        <f t="shared" si="57"/>
        <v>0</v>
      </c>
      <c r="CZ56" s="25">
        <f t="shared" si="55"/>
        <v>0</v>
      </c>
      <c r="DA56" s="25">
        <f t="shared" si="55"/>
        <v>0</v>
      </c>
      <c r="DB56" s="25">
        <f t="shared" si="55"/>
        <v>0</v>
      </c>
      <c r="DC56" s="25">
        <f t="shared" si="58"/>
        <v>0</v>
      </c>
      <c r="DD56" s="25">
        <f t="shared" si="58"/>
        <v>6294972</v>
      </c>
      <c r="DE56" s="25">
        <f t="shared" si="58"/>
        <v>0</v>
      </c>
      <c r="DF56" s="25"/>
      <c r="DG56" s="25">
        <f t="shared" si="59"/>
        <v>0</v>
      </c>
      <c r="DH56" s="25">
        <f t="shared" si="54"/>
        <v>0</v>
      </c>
      <c r="DI56" s="25">
        <f t="shared" si="60"/>
        <v>0</v>
      </c>
    </row>
    <row r="57" spans="1:114" ht="34.5" customHeight="1" x14ac:dyDescent="0.25">
      <c r="A57" s="233"/>
      <c r="B57" s="227"/>
      <c r="C57" s="21" t="s">
        <v>176</v>
      </c>
      <c r="D57" s="22" t="s">
        <v>177</v>
      </c>
      <c r="E57" s="23">
        <v>410</v>
      </c>
      <c r="F57" s="24" t="s">
        <v>91</v>
      </c>
      <c r="G57" s="25">
        <f t="shared" si="31"/>
        <v>16000000</v>
      </c>
      <c r="H57" s="37"/>
      <c r="I57" s="37"/>
      <c r="J57" s="37"/>
      <c r="K57" s="37"/>
      <c r="L57" s="37"/>
      <c r="M57" s="37"/>
      <c r="N57" s="37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>
        <f>16000000</f>
        <v>16000000</v>
      </c>
      <c r="AB57" s="27">
        <f t="shared" si="1"/>
        <v>1</v>
      </c>
      <c r="AC57" s="25">
        <f t="shared" si="32"/>
        <v>16000000</v>
      </c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>
        <f>+'[2]MARZO 2016 ULTIMO'!$AF$846</f>
        <v>16000000</v>
      </c>
      <c r="AX57" s="27">
        <f t="shared" si="2"/>
        <v>0</v>
      </c>
      <c r="AY57" s="25">
        <f t="shared" si="33"/>
        <v>0</v>
      </c>
      <c r="AZ57" s="25">
        <f t="shared" si="34"/>
        <v>0</v>
      </c>
      <c r="BA57" s="25">
        <f t="shared" si="34"/>
        <v>0</v>
      </c>
      <c r="BB57" s="25">
        <f t="shared" si="34"/>
        <v>0</v>
      </c>
      <c r="BC57" s="25">
        <f t="shared" si="61"/>
        <v>0</v>
      </c>
      <c r="BD57" s="25">
        <f t="shared" si="61"/>
        <v>0</v>
      </c>
      <c r="BE57" s="25">
        <f t="shared" si="61"/>
        <v>0</v>
      </c>
      <c r="BF57" s="25">
        <f t="shared" si="61"/>
        <v>0</v>
      </c>
      <c r="BG57" s="25">
        <f t="shared" si="61"/>
        <v>0</v>
      </c>
      <c r="BH57" s="25">
        <f t="shared" si="53"/>
        <v>0</v>
      </c>
      <c r="BI57" s="25">
        <f t="shared" si="62"/>
        <v>0</v>
      </c>
      <c r="BJ57" s="25">
        <f t="shared" si="62"/>
        <v>0</v>
      </c>
      <c r="BK57" s="25">
        <f t="shared" si="62"/>
        <v>0</v>
      </c>
      <c r="BL57" s="25">
        <f t="shared" si="62"/>
        <v>0</v>
      </c>
      <c r="BM57" s="25">
        <f t="shared" si="62"/>
        <v>0</v>
      </c>
      <c r="BN57" s="25">
        <f t="shared" si="62"/>
        <v>0</v>
      </c>
      <c r="BO57" s="25"/>
      <c r="BP57" s="25"/>
      <c r="BQ57" s="25">
        <f t="shared" si="47"/>
        <v>0</v>
      </c>
      <c r="BR57" s="25">
        <f t="shared" si="48"/>
        <v>0</v>
      </c>
      <c r="BS57" s="27">
        <f t="shared" si="9"/>
        <v>1</v>
      </c>
      <c r="BT57" s="25">
        <f t="shared" si="37"/>
        <v>16000000</v>
      </c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>
        <f>+'[1]JULIO 2016'!$H$1616</f>
        <v>16000000</v>
      </c>
      <c r="CO57" s="27">
        <f t="shared" si="11"/>
        <v>0</v>
      </c>
      <c r="CP57" s="25">
        <f t="shared" si="38"/>
        <v>0</v>
      </c>
      <c r="CQ57" s="25">
        <f t="shared" si="39"/>
        <v>0</v>
      </c>
      <c r="CR57" s="25">
        <f t="shared" si="39"/>
        <v>0</v>
      </c>
      <c r="CS57" s="25">
        <f t="shared" si="39"/>
        <v>0</v>
      </c>
      <c r="CT57" s="25">
        <f t="shared" si="39"/>
        <v>0</v>
      </c>
      <c r="CU57" s="25">
        <f t="shared" si="39"/>
        <v>0</v>
      </c>
      <c r="CV57" s="25">
        <f t="shared" si="39"/>
        <v>0</v>
      </c>
      <c r="CW57" s="25">
        <f t="shared" si="56"/>
        <v>0</v>
      </c>
      <c r="CX57" s="25">
        <f t="shared" si="56"/>
        <v>0</v>
      </c>
      <c r="CY57" s="25">
        <f t="shared" si="57"/>
        <v>0</v>
      </c>
      <c r="CZ57" s="25">
        <f t="shared" si="55"/>
        <v>0</v>
      </c>
      <c r="DA57" s="25">
        <f t="shared" si="55"/>
        <v>0</v>
      </c>
      <c r="DB57" s="25">
        <f t="shared" si="55"/>
        <v>0</v>
      </c>
      <c r="DC57" s="25">
        <f t="shared" si="58"/>
        <v>0</v>
      </c>
      <c r="DD57" s="25">
        <f t="shared" si="58"/>
        <v>0</v>
      </c>
      <c r="DE57" s="25">
        <f t="shared" si="58"/>
        <v>0</v>
      </c>
      <c r="DF57" s="25"/>
      <c r="DG57" s="25">
        <f t="shared" si="59"/>
        <v>0</v>
      </c>
      <c r="DH57" s="25">
        <f t="shared" si="54"/>
        <v>0</v>
      </c>
      <c r="DI57" s="25">
        <f t="shared" si="60"/>
        <v>0</v>
      </c>
    </row>
    <row r="58" spans="1:114" s="48" customFormat="1" ht="18" customHeight="1" thickBot="1" x14ac:dyDescent="0.3">
      <c r="A58" s="63"/>
      <c r="B58" s="234" t="s">
        <v>178</v>
      </c>
      <c r="C58" s="234"/>
      <c r="D58" s="234"/>
      <c r="E58" s="234"/>
      <c r="F58" s="64"/>
      <c r="G58" s="65">
        <f t="shared" ref="G58:Z58" si="63">SUM(G21:G57)</f>
        <v>4337106780</v>
      </c>
      <c r="H58" s="65">
        <f t="shared" si="63"/>
        <v>0</v>
      </c>
      <c r="I58" s="65">
        <f t="shared" si="63"/>
        <v>1163096695</v>
      </c>
      <c r="J58" s="65">
        <f t="shared" si="63"/>
        <v>0</v>
      </c>
      <c r="K58" s="65">
        <f t="shared" si="63"/>
        <v>0</v>
      </c>
      <c r="L58" s="65">
        <f t="shared" si="63"/>
        <v>74368590</v>
      </c>
      <c r="M58" s="65">
        <f t="shared" si="63"/>
        <v>0</v>
      </c>
      <c r="N58" s="65">
        <f t="shared" si="63"/>
        <v>0</v>
      </c>
      <c r="O58" s="65">
        <f t="shared" si="63"/>
        <v>0</v>
      </c>
      <c r="P58" s="65">
        <f t="shared" si="63"/>
        <v>0</v>
      </c>
      <c r="Q58" s="65">
        <f t="shared" si="63"/>
        <v>0</v>
      </c>
      <c r="R58" s="65">
        <f t="shared" si="63"/>
        <v>1344000000</v>
      </c>
      <c r="S58" s="65">
        <f t="shared" si="63"/>
        <v>387696735</v>
      </c>
      <c r="T58" s="65">
        <f t="shared" si="63"/>
        <v>0</v>
      </c>
      <c r="U58" s="65">
        <f t="shared" si="63"/>
        <v>1054833768</v>
      </c>
      <c r="V58" s="65">
        <f t="shared" si="63"/>
        <v>0</v>
      </c>
      <c r="W58" s="65">
        <f t="shared" si="63"/>
        <v>11169156</v>
      </c>
      <c r="X58" s="65">
        <f t="shared" si="63"/>
        <v>0</v>
      </c>
      <c r="Y58" s="65">
        <f t="shared" si="63"/>
        <v>204741836</v>
      </c>
      <c r="Z58" s="65">
        <f t="shared" si="63"/>
        <v>97200000</v>
      </c>
      <c r="AB58" s="44">
        <f t="shared" si="1"/>
        <v>0.73367888650415014</v>
      </c>
      <c r="AC58" s="65">
        <f>SUM(AC21:AC57)</f>
        <v>3182043673</v>
      </c>
      <c r="AD58" s="65"/>
      <c r="AE58" s="65">
        <f t="shared" ref="AE58:AW58" si="64">SUM(AE21:AE57)</f>
        <v>0</v>
      </c>
      <c r="AF58" s="65">
        <f t="shared" si="64"/>
        <v>742359156</v>
      </c>
      <c r="AG58" s="65">
        <f t="shared" si="64"/>
        <v>0</v>
      </c>
      <c r="AH58" s="65">
        <f t="shared" si="64"/>
        <v>0</v>
      </c>
      <c r="AI58" s="65">
        <f t="shared" si="64"/>
        <v>34400000</v>
      </c>
      <c r="AJ58" s="65">
        <f t="shared" si="64"/>
        <v>0</v>
      </c>
      <c r="AK58" s="65">
        <f t="shared" si="64"/>
        <v>0</v>
      </c>
      <c r="AL58" s="65">
        <f t="shared" si="64"/>
        <v>0</v>
      </c>
      <c r="AM58" s="65">
        <f t="shared" si="64"/>
        <v>0</v>
      </c>
      <c r="AN58" s="65">
        <f t="shared" si="64"/>
        <v>0</v>
      </c>
      <c r="AO58" s="65">
        <f t="shared" si="64"/>
        <v>1300000000</v>
      </c>
      <c r="AP58" s="65">
        <f t="shared" si="64"/>
        <v>270766572</v>
      </c>
      <c r="AQ58" s="65">
        <f t="shared" si="64"/>
        <v>0</v>
      </c>
      <c r="AR58" s="65">
        <f t="shared" si="64"/>
        <v>760832261</v>
      </c>
      <c r="AS58" s="65">
        <f t="shared" si="64"/>
        <v>0</v>
      </c>
      <c r="AT58" s="65">
        <f t="shared" si="64"/>
        <v>0</v>
      </c>
      <c r="AU58" s="65">
        <f t="shared" si="64"/>
        <v>0</v>
      </c>
      <c r="AV58" s="65">
        <f t="shared" si="64"/>
        <v>23350298</v>
      </c>
      <c r="AW58" s="65">
        <f t="shared" si="64"/>
        <v>50335386</v>
      </c>
      <c r="AX58" s="46">
        <f t="shared" si="2"/>
        <v>0.26632111349584986</v>
      </c>
      <c r="AY58" s="65">
        <f t="shared" ref="AY58:BR58" si="65">SUM(AY21:AY57)</f>
        <v>1155063107</v>
      </c>
      <c r="AZ58" s="65">
        <f t="shared" si="65"/>
        <v>0</v>
      </c>
      <c r="BA58" s="65">
        <f t="shared" si="65"/>
        <v>420737539</v>
      </c>
      <c r="BB58" s="65">
        <f t="shared" si="65"/>
        <v>0</v>
      </c>
      <c r="BC58" s="65">
        <f t="shared" si="65"/>
        <v>0</v>
      </c>
      <c r="BD58" s="65">
        <f t="shared" si="65"/>
        <v>39968590</v>
      </c>
      <c r="BE58" s="65">
        <f t="shared" si="65"/>
        <v>0</v>
      </c>
      <c r="BF58" s="65">
        <f t="shared" si="65"/>
        <v>0</v>
      </c>
      <c r="BG58" s="65">
        <f t="shared" si="65"/>
        <v>0</v>
      </c>
      <c r="BH58" s="65">
        <f t="shared" si="65"/>
        <v>0</v>
      </c>
      <c r="BI58" s="65">
        <f t="shared" si="65"/>
        <v>0</v>
      </c>
      <c r="BJ58" s="65">
        <f t="shared" si="65"/>
        <v>44000000</v>
      </c>
      <c r="BK58" s="65">
        <f t="shared" si="65"/>
        <v>116930163</v>
      </c>
      <c r="BL58" s="65">
        <f t="shared" si="65"/>
        <v>0</v>
      </c>
      <c r="BM58" s="65">
        <f t="shared" si="65"/>
        <v>294001507</v>
      </c>
      <c r="BN58" s="65">
        <f t="shared" si="65"/>
        <v>0</v>
      </c>
      <c r="BO58" s="65">
        <f t="shared" si="65"/>
        <v>11169156</v>
      </c>
      <c r="BP58" s="65">
        <f t="shared" si="65"/>
        <v>0</v>
      </c>
      <c r="BQ58" s="65">
        <f t="shared" si="65"/>
        <v>181391538</v>
      </c>
      <c r="BR58" s="65">
        <f t="shared" si="65"/>
        <v>46864614</v>
      </c>
      <c r="BS58" s="44">
        <f t="shared" si="9"/>
        <v>0.58012773068040535</v>
      </c>
      <c r="BT58" s="65">
        <f t="shared" ref="BT58:DI58" si="66">SUM(BT21:BT57)</f>
        <v>2516075914</v>
      </c>
      <c r="BU58" s="65">
        <f t="shared" si="66"/>
        <v>0</v>
      </c>
      <c r="BV58" s="65">
        <f t="shared" si="66"/>
        <v>0</v>
      </c>
      <c r="BW58" s="65">
        <f t="shared" si="66"/>
        <v>649642480</v>
      </c>
      <c r="BX58" s="65">
        <f t="shared" si="66"/>
        <v>0</v>
      </c>
      <c r="BY58" s="65">
        <f t="shared" si="66"/>
        <v>0</v>
      </c>
      <c r="BZ58" s="65">
        <f t="shared" si="66"/>
        <v>0</v>
      </c>
      <c r="CA58" s="65">
        <f t="shared" si="66"/>
        <v>0</v>
      </c>
      <c r="CB58" s="65">
        <f t="shared" si="66"/>
        <v>0</v>
      </c>
      <c r="CC58" s="65">
        <f t="shared" si="66"/>
        <v>0</v>
      </c>
      <c r="CD58" s="65">
        <f t="shared" si="66"/>
        <v>0</v>
      </c>
      <c r="CE58" s="65">
        <f t="shared" si="66"/>
        <v>0</v>
      </c>
      <c r="CF58" s="65">
        <f t="shared" si="66"/>
        <v>872913177</v>
      </c>
      <c r="CG58" s="65">
        <f t="shared" si="66"/>
        <v>226836572</v>
      </c>
      <c r="CH58" s="65">
        <f t="shared" si="66"/>
        <v>0</v>
      </c>
      <c r="CI58" s="65">
        <f t="shared" si="66"/>
        <v>697998018</v>
      </c>
      <c r="CJ58" s="65">
        <f t="shared" si="66"/>
        <v>0</v>
      </c>
      <c r="CK58" s="65">
        <f t="shared" si="66"/>
        <v>0</v>
      </c>
      <c r="CL58" s="65">
        <f t="shared" si="66"/>
        <v>0</v>
      </c>
      <c r="CM58" s="65">
        <f t="shared" si="66"/>
        <v>23350298</v>
      </c>
      <c r="CN58" s="65">
        <f t="shared" si="66"/>
        <v>45335369</v>
      </c>
      <c r="CO58" s="46">
        <f t="shared" si="11"/>
        <v>0.41987226931959465</v>
      </c>
      <c r="CP58" s="65">
        <f t="shared" si="66"/>
        <v>1821030866</v>
      </c>
      <c r="CQ58" s="65">
        <f t="shared" si="66"/>
        <v>0</v>
      </c>
      <c r="CR58" s="65">
        <f t="shared" si="66"/>
        <v>513454215</v>
      </c>
      <c r="CS58" s="65">
        <f t="shared" si="66"/>
        <v>0</v>
      </c>
      <c r="CT58" s="65">
        <f t="shared" si="66"/>
        <v>0</v>
      </c>
      <c r="CU58" s="65">
        <f t="shared" si="66"/>
        <v>74368590</v>
      </c>
      <c r="CV58" s="65">
        <f t="shared" si="66"/>
        <v>0</v>
      </c>
      <c r="CW58" s="65">
        <f t="shared" si="66"/>
        <v>0</v>
      </c>
      <c r="CX58" s="65">
        <f t="shared" si="66"/>
        <v>0</v>
      </c>
      <c r="CY58" s="65">
        <f t="shared" si="66"/>
        <v>0</v>
      </c>
      <c r="CZ58" s="65">
        <f t="shared" si="66"/>
        <v>0</v>
      </c>
      <c r="DA58" s="65">
        <f t="shared" si="66"/>
        <v>471086823</v>
      </c>
      <c r="DB58" s="65">
        <f t="shared" si="66"/>
        <v>160860163</v>
      </c>
      <c r="DC58" s="65">
        <f t="shared" si="66"/>
        <v>0</v>
      </c>
      <c r="DD58" s="65">
        <f t="shared" si="66"/>
        <v>356835750</v>
      </c>
      <c r="DE58" s="65">
        <f t="shared" si="66"/>
        <v>0</v>
      </c>
      <c r="DF58" s="65">
        <f t="shared" si="66"/>
        <v>11169156</v>
      </c>
      <c r="DG58" s="65">
        <f t="shared" si="66"/>
        <v>0</v>
      </c>
      <c r="DH58" s="65">
        <f t="shared" si="66"/>
        <v>181391538</v>
      </c>
      <c r="DI58" s="66">
        <f t="shared" si="66"/>
        <v>51864631</v>
      </c>
    </row>
    <row r="59" spans="1:114" ht="55.5" customHeight="1" thickTop="1" x14ac:dyDescent="0.25">
      <c r="A59" s="222" t="s">
        <v>179</v>
      </c>
      <c r="B59" s="225" t="s">
        <v>180</v>
      </c>
      <c r="C59" s="21" t="s">
        <v>181</v>
      </c>
      <c r="D59" s="22" t="s">
        <v>182</v>
      </c>
      <c r="E59" s="23">
        <v>520</v>
      </c>
      <c r="F59" s="24" t="s">
        <v>183</v>
      </c>
      <c r="G59" s="25">
        <f t="shared" ref="G59:G90" si="67">SUM(H59:Z59)</f>
        <v>109184357</v>
      </c>
      <c r="H59" s="25"/>
      <c r="I59" s="25"/>
      <c r="J59" s="25"/>
      <c r="K59" s="25"/>
      <c r="L59" s="25">
        <f>50000000</f>
        <v>50000000</v>
      </c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>
        <f>50000000+8000000+1184357</f>
        <v>59184357</v>
      </c>
      <c r="AB59" s="53">
        <f t="shared" si="1"/>
        <v>0.73711338520773628</v>
      </c>
      <c r="AC59" s="25">
        <f t="shared" ref="AC59:AC90" si="68">SUM(AD59:AW59)</f>
        <v>80481251</v>
      </c>
      <c r="AD59" s="25"/>
      <c r="AE59" s="25"/>
      <c r="AF59" s="25"/>
      <c r="AG59" s="25"/>
      <c r="AH59" s="25"/>
      <c r="AI59" s="25">
        <f>+'[1]JULIO 2016'!$P$1922</f>
        <v>35855289</v>
      </c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>
        <f>+'[1]JULIO 2016'!$AG$1922</f>
        <v>44625962</v>
      </c>
      <c r="AX59" s="27">
        <f t="shared" si="2"/>
        <v>0.26288661479226372</v>
      </c>
      <c r="AY59" s="25">
        <f t="shared" ref="AY59:AY90" si="69">SUM(AZ59:BR59)</f>
        <v>28703106</v>
      </c>
      <c r="AZ59" s="25">
        <f t="shared" ref="AZ59:BN90" si="70">H59-AE59</f>
        <v>0</v>
      </c>
      <c r="BA59" s="25">
        <f t="shared" si="70"/>
        <v>0</v>
      </c>
      <c r="BB59" s="25">
        <f t="shared" si="70"/>
        <v>0</v>
      </c>
      <c r="BC59" s="25">
        <f t="shared" ref="BC59:BN68" si="71">+K59-AH59</f>
        <v>0</v>
      </c>
      <c r="BD59" s="25">
        <f t="shared" si="71"/>
        <v>14144711</v>
      </c>
      <c r="BE59" s="25">
        <f t="shared" si="71"/>
        <v>0</v>
      </c>
      <c r="BF59" s="25">
        <f t="shared" si="71"/>
        <v>0</v>
      </c>
      <c r="BG59" s="25">
        <f t="shared" si="71"/>
        <v>0</v>
      </c>
      <c r="BH59" s="25">
        <f t="shared" si="71"/>
        <v>0</v>
      </c>
      <c r="BI59" s="25">
        <f t="shared" si="71"/>
        <v>0</v>
      </c>
      <c r="BJ59" s="25">
        <f t="shared" si="71"/>
        <v>0</v>
      </c>
      <c r="BK59" s="25">
        <f t="shared" si="71"/>
        <v>0</v>
      </c>
      <c r="BL59" s="25">
        <f t="shared" si="71"/>
        <v>0</v>
      </c>
      <c r="BM59" s="25">
        <f t="shared" si="71"/>
        <v>0</v>
      </c>
      <c r="BN59" s="25">
        <f t="shared" si="71"/>
        <v>0</v>
      </c>
      <c r="BO59" s="25"/>
      <c r="BP59" s="25"/>
      <c r="BQ59" s="25">
        <f t="shared" ref="BQ59:BQ90" si="72">Y59-AV59</f>
        <v>0</v>
      </c>
      <c r="BR59" s="25">
        <f t="shared" ref="BR59:BR68" si="73">+Z59-AW59</f>
        <v>14558395</v>
      </c>
      <c r="BS59" s="53">
        <f t="shared" si="9"/>
        <v>0.44403110786282324</v>
      </c>
      <c r="BT59" s="25">
        <f t="shared" ref="BT59:BT90" si="74">SUM(BU59:CN59)</f>
        <v>48481251</v>
      </c>
      <c r="BU59" s="25"/>
      <c r="BV59" s="25"/>
      <c r="BW59" s="25"/>
      <c r="BX59" s="25"/>
      <c r="BY59" s="25"/>
      <c r="BZ59" s="25">
        <f>+'[1]JULIO 2016'!$H$1926+'[1]JULIO 2016'!$H$1932+'[1]JULIO 2016'!$H$1933+'[1]JULIO 2016'!$H$1936+'[1]JULIO 2016'!$H$1937+'[1]JULIO 2016'!$H$1941+'[1]JULIO 2016'!$H$1942+'[1]JULIO 2016'!$H$1943+'[1]JULIO 2016'!$H$1944+'[1]JULIO 2016'!$H$1945+'[1]JULIO 2016'!$H$1949+'[1]JULIO 2016'!$H$1950+'[1]JULIO 2016'!$H$1951+'[1]JULIO 2016'!$H$1952+'[1]JULIO 2016'!$H$1953+'[1]JULIO 2016'!$H$1954+'[1]JULIO 2016'!$H$1956+'[1]JULIO 2016'!$H$1957+'[1]JULIO 2016'!$H$1958+'[1]JULIO 2016'!$H$1959+'[1]JULIO 2016'!$H$1960+'[1]JULIO 2016'!$H$1963+'[1]JULIO 2016'!$H$1965+'[1]JULIO 2016'!$H$1967+'[1]JULIO 2016'!$H$1969</f>
        <v>26855289</v>
      </c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>
        <f>+'[1]JULIO 2016'!$H$1920-BZ59</f>
        <v>21625962</v>
      </c>
      <c r="CO59" s="27">
        <f t="shared" ref="CO59:CO91" si="75">1-BS59</f>
        <v>0.55596889213717682</v>
      </c>
      <c r="CP59" s="25">
        <f t="shared" ref="CP59:CP90" si="76">SUM(CQ59:DI59)</f>
        <v>60703106</v>
      </c>
      <c r="CQ59" s="25">
        <f t="shared" ref="CQ59:CY74" si="77">H59-BV59</f>
        <v>0</v>
      </c>
      <c r="CR59" s="25">
        <f t="shared" si="77"/>
        <v>0</v>
      </c>
      <c r="CS59" s="25">
        <f t="shared" si="77"/>
        <v>0</v>
      </c>
      <c r="CT59" s="25">
        <f t="shared" si="77"/>
        <v>0</v>
      </c>
      <c r="CU59" s="25">
        <f t="shared" si="77"/>
        <v>23144711</v>
      </c>
      <c r="CV59" s="25">
        <f t="shared" si="77"/>
        <v>0</v>
      </c>
      <c r="CW59" s="25">
        <f t="shared" ref="CW59:CY68" si="78">+N59-CB59</f>
        <v>0</v>
      </c>
      <c r="CX59" s="25">
        <f t="shared" si="78"/>
        <v>0</v>
      </c>
      <c r="CY59" s="25">
        <f t="shared" si="78"/>
        <v>0</v>
      </c>
      <c r="CZ59" s="25">
        <f t="shared" ref="CZ59:DE89" si="79">Q59-CE59</f>
        <v>0</v>
      </c>
      <c r="DA59" s="25">
        <f t="shared" si="79"/>
        <v>0</v>
      </c>
      <c r="DB59" s="25">
        <f t="shared" si="79"/>
        <v>0</v>
      </c>
      <c r="DC59" s="25">
        <f t="shared" ref="DC59:DE68" si="80">+T59-CH59</f>
        <v>0</v>
      </c>
      <c r="DD59" s="25">
        <f t="shared" si="80"/>
        <v>0</v>
      </c>
      <c r="DE59" s="25">
        <f t="shared" si="80"/>
        <v>0</v>
      </c>
      <c r="DF59" s="25"/>
      <c r="DG59" s="25">
        <f t="shared" ref="DG59:DI68" si="81">+X59-CL59</f>
        <v>0</v>
      </c>
      <c r="DH59" s="58">
        <f t="shared" si="81"/>
        <v>0</v>
      </c>
      <c r="DI59" s="25">
        <f t="shared" si="81"/>
        <v>37558395</v>
      </c>
    </row>
    <row r="60" spans="1:114" ht="35.25" customHeight="1" x14ac:dyDescent="0.25">
      <c r="A60" s="223"/>
      <c r="B60" s="226"/>
      <c r="C60" s="21" t="s">
        <v>184</v>
      </c>
      <c r="D60" s="22" t="s">
        <v>185</v>
      </c>
      <c r="E60" s="23">
        <v>520</v>
      </c>
      <c r="F60" s="24" t="s">
        <v>186</v>
      </c>
      <c r="G60" s="25">
        <f t="shared" si="67"/>
        <v>4000000</v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>
        <f>2000000+2000000</f>
        <v>4000000</v>
      </c>
      <c r="AB60" s="27">
        <f t="shared" si="1"/>
        <v>0.25</v>
      </c>
      <c r="AC60" s="25">
        <f t="shared" si="68"/>
        <v>1000000</v>
      </c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>
        <f>+'[3]ABRIL 2016'!$G$1362</f>
        <v>1000000</v>
      </c>
      <c r="AX60" s="27">
        <f t="shared" si="2"/>
        <v>0.75</v>
      </c>
      <c r="AY60" s="25">
        <f t="shared" si="69"/>
        <v>3000000</v>
      </c>
      <c r="AZ60" s="25">
        <f t="shared" si="70"/>
        <v>0</v>
      </c>
      <c r="BA60" s="25">
        <f t="shared" si="70"/>
        <v>0</v>
      </c>
      <c r="BB60" s="25">
        <f t="shared" si="70"/>
        <v>0</v>
      </c>
      <c r="BC60" s="25">
        <f t="shared" si="71"/>
        <v>0</v>
      </c>
      <c r="BD60" s="25">
        <f t="shared" si="71"/>
        <v>0</v>
      </c>
      <c r="BE60" s="25">
        <f t="shared" si="71"/>
        <v>0</v>
      </c>
      <c r="BF60" s="25">
        <f t="shared" si="71"/>
        <v>0</v>
      </c>
      <c r="BG60" s="25">
        <f t="shared" si="71"/>
        <v>0</v>
      </c>
      <c r="BH60" s="25">
        <f t="shared" si="71"/>
        <v>0</v>
      </c>
      <c r="BI60" s="25">
        <f t="shared" si="71"/>
        <v>0</v>
      </c>
      <c r="BJ60" s="25">
        <f t="shared" si="71"/>
        <v>0</v>
      </c>
      <c r="BK60" s="25">
        <f t="shared" si="71"/>
        <v>0</v>
      </c>
      <c r="BL60" s="25">
        <f t="shared" si="71"/>
        <v>0</v>
      </c>
      <c r="BM60" s="25">
        <f t="shared" si="71"/>
        <v>0</v>
      </c>
      <c r="BN60" s="25">
        <f t="shared" si="71"/>
        <v>0</v>
      </c>
      <c r="BO60" s="25"/>
      <c r="BP60" s="25"/>
      <c r="BQ60" s="25">
        <f t="shared" si="72"/>
        <v>0</v>
      </c>
      <c r="BR60" s="25">
        <f t="shared" si="73"/>
        <v>3000000</v>
      </c>
      <c r="BS60" s="27">
        <f t="shared" si="9"/>
        <v>0.25</v>
      </c>
      <c r="BT60" s="25">
        <f t="shared" si="74"/>
        <v>1000000</v>
      </c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>
        <f>+'[3]ABRIL 2016'!$H$1359</f>
        <v>1000000</v>
      </c>
      <c r="CO60" s="27">
        <f t="shared" si="75"/>
        <v>0.75</v>
      </c>
      <c r="CP60" s="25">
        <f t="shared" si="76"/>
        <v>3000000</v>
      </c>
      <c r="CQ60" s="25">
        <f t="shared" si="77"/>
        <v>0</v>
      </c>
      <c r="CR60" s="25">
        <f t="shared" si="77"/>
        <v>0</v>
      </c>
      <c r="CS60" s="25">
        <f t="shared" si="77"/>
        <v>0</v>
      </c>
      <c r="CT60" s="25">
        <f t="shared" si="77"/>
        <v>0</v>
      </c>
      <c r="CU60" s="25">
        <f t="shared" si="77"/>
        <v>0</v>
      </c>
      <c r="CV60" s="25">
        <f t="shared" si="77"/>
        <v>0</v>
      </c>
      <c r="CW60" s="25">
        <f t="shared" si="78"/>
        <v>0</v>
      </c>
      <c r="CX60" s="25">
        <f t="shared" si="78"/>
        <v>0</v>
      </c>
      <c r="CY60" s="25">
        <f t="shared" si="78"/>
        <v>0</v>
      </c>
      <c r="CZ60" s="25">
        <f t="shared" si="79"/>
        <v>0</v>
      </c>
      <c r="DA60" s="25">
        <f t="shared" si="79"/>
        <v>0</v>
      </c>
      <c r="DB60" s="25">
        <f t="shared" si="79"/>
        <v>0</v>
      </c>
      <c r="DC60" s="25">
        <f t="shared" si="80"/>
        <v>0</v>
      </c>
      <c r="DD60" s="25">
        <f t="shared" si="80"/>
        <v>0</v>
      </c>
      <c r="DE60" s="25">
        <f t="shared" si="80"/>
        <v>0</v>
      </c>
      <c r="DF60" s="25"/>
      <c r="DG60" s="25">
        <f t="shared" si="81"/>
        <v>0</v>
      </c>
      <c r="DH60" s="58">
        <f t="shared" si="81"/>
        <v>0</v>
      </c>
      <c r="DI60" s="25">
        <f t="shared" si="81"/>
        <v>3000000</v>
      </c>
    </row>
    <row r="61" spans="1:114" ht="36.75" customHeight="1" x14ac:dyDescent="0.25">
      <c r="A61" s="223"/>
      <c r="B61" s="227"/>
      <c r="C61" s="21" t="s">
        <v>187</v>
      </c>
      <c r="D61" s="22" t="s">
        <v>188</v>
      </c>
      <c r="E61" s="23">
        <v>520</v>
      </c>
      <c r="F61" s="24" t="s">
        <v>76</v>
      </c>
      <c r="G61" s="25">
        <f t="shared" si="67"/>
        <v>3000000</v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3000000</v>
      </c>
      <c r="AB61" s="27">
        <f t="shared" si="1"/>
        <v>1</v>
      </c>
      <c r="AC61" s="25">
        <f t="shared" si="68"/>
        <v>3000000</v>
      </c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>
        <f>+'[6]JUNIO 2016'!$G$1784</f>
        <v>3000000</v>
      </c>
      <c r="AX61" s="27">
        <f t="shared" si="2"/>
        <v>0</v>
      </c>
      <c r="AY61" s="25">
        <f t="shared" si="69"/>
        <v>0</v>
      </c>
      <c r="AZ61" s="25">
        <f t="shared" si="70"/>
        <v>0</v>
      </c>
      <c r="BA61" s="25">
        <f t="shared" si="70"/>
        <v>0</v>
      </c>
      <c r="BB61" s="25">
        <f t="shared" si="70"/>
        <v>0</v>
      </c>
      <c r="BC61" s="25">
        <f t="shared" si="71"/>
        <v>0</v>
      </c>
      <c r="BD61" s="25">
        <f t="shared" si="71"/>
        <v>0</v>
      </c>
      <c r="BE61" s="25">
        <f t="shared" si="71"/>
        <v>0</v>
      </c>
      <c r="BF61" s="25">
        <f t="shared" si="71"/>
        <v>0</v>
      </c>
      <c r="BG61" s="25">
        <f t="shared" si="71"/>
        <v>0</v>
      </c>
      <c r="BH61" s="25">
        <f t="shared" si="71"/>
        <v>0</v>
      </c>
      <c r="BI61" s="25">
        <f t="shared" si="71"/>
        <v>0</v>
      </c>
      <c r="BJ61" s="25">
        <f t="shared" si="71"/>
        <v>0</v>
      </c>
      <c r="BK61" s="25">
        <f t="shared" si="71"/>
        <v>0</v>
      </c>
      <c r="BL61" s="25">
        <f t="shared" si="71"/>
        <v>0</v>
      </c>
      <c r="BM61" s="25">
        <f t="shared" si="71"/>
        <v>0</v>
      </c>
      <c r="BN61" s="25">
        <f t="shared" si="71"/>
        <v>0</v>
      </c>
      <c r="BO61" s="25"/>
      <c r="BP61" s="25"/>
      <c r="BQ61" s="25">
        <f t="shared" si="72"/>
        <v>0</v>
      </c>
      <c r="BR61" s="25">
        <f t="shared" si="73"/>
        <v>0</v>
      </c>
      <c r="BS61" s="27">
        <f t="shared" si="9"/>
        <v>1</v>
      </c>
      <c r="BT61" s="25">
        <f t="shared" si="74"/>
        <v>3000000</v>
      </c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>
        <f>+'[6]JUNIO 2016'!$H$1784</f>
        <v>3000000</v>
      </c>
      <c r="CO61" s="27">
        <f t="shared" si="75"/>
        <v>0</v>
      </c>
      <c r="CP61" s="25">
        <f t="shared" si="76"/>
        <v>0</v>
      </c>
      <c r="CQ61" s="25">
        <f t="shared" si="77"/>
        <v>0</v>
      </c>
      <c r="CR61" s="25">
        <f t="shared" si="77"/>
        <v>0</v>
      </c>
      <c r="CS61" s="25">
        <f t="shared" si="77"/>
        <v>0</v>
      </c>
      <c r="CT61" s="25">
        <f t="shared" si="77"/>
        <v>0</v>
      </c>
      <c r="CU61" s="25">
        <f t="shared" si="77"/>
        <v>0</v>
      </c>
      <c r="CV61" s="25">
        <f t="shared" si="77"/>
        <v>0</v>
      </c>
      <c r="CW61" s="25">
        <f t="shared" si="78"/>
        <v>0</v>
      </c>
      <c r="CX61" s="25">
        <f t="shared" si="78"/>
        <v>0</v>
      </c>
      <c r="CY61" s="25">
        <f t="shared" si="78"/>
        <v>0</v>
      </c>
      <c r="CZ61" s="25">
        <f t="shared" si="79"/>
        <v>0</v>
      </c>
      <c r="DA61" s="25">
        <f t="shared" si="79"/>
        <v>0</v>
      </c>
      <c r="DB61" s="25">
        <f t="shared" si="79"/>
        <v>0</v>
      </c>
      <c r="DC61" s="25">
        <f t="shared" si="80"/>
        <v>0</v>
      </c>
      <c r="DD61" s="25">
        <f t="shared" si="80"/>
        <v>0</v>
      </c>
      <c r="DE61" s="25">
        <f t="shared" si="80"/>
        <v>0</v>
      </c>
      <c r="DF61" s="25"/>
      <c r="DG61" s="25">
        <f t="shared" si="81"/>
        <v>0</v>
      </c>
      <c r="DH61" s="58">
        <f t="shared" si="81"/>
        <v>0</v>
      </c>
      <c r="DI61" s="25">
        <f t="shared" si="81"/>
        <v>0</v>
      </c>
    </row>
    <row r="62" spans="1:114" ht="34.5" customHeight="1" x14ac:dyDescent="0.25">
      <c r="A62" s="223"/>
      <c r="B62" s="67" t="s">
        <v>189</v>
      </c>
      <c r="C62" s="21" t="s">
        <v>190</v>
      </c>
      <c r="D62" s="22" t="s">
        <v>191</v>
      </c>
      <c r="E62" s="23">
        <v>520</v>
      </c>
      <c r="F62" s="24" t="s">
        <v>91</v>
      </c>
      <c r="G62" s="25">
        <f t="shared" si="67"/>
        <v>20000000</v>
      </c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>
        <v>20000000</v>
      </c>
      <c r="T62" s="25"/>
      <c r="U62" s="25"/>
      <c r="V62" s="25"/>
      <c r="W62" s="25"/>
      <c r="X62" s="25"/>
      <c r="Y62" s="25"/>
      <c r="Z62" s="25"/>
      <c r="AB62" s="27">
        <f t="shared" si="1"/>
        <v>0.84190584999999996</v>
      </c>
      <c r="AC62" s="25">
        <f t="shared" si="68"/>
        <v>16838117</v>
      </c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>
        <f>+'[7]MAYO 2016'!$W$1566</f>
        <v>16838117</v>
      </c>
      <c r="AQ62" s="25"/>
      <c r="AR62" s="25"/>
      <c r="AS62" s="25"/>
      <c r="AT62" s="25"/>
      <c r="AU62" s="25"/>
      <c r="AV62" s="25"/>
      <c r="AW62" s="25"/>
      <c r="AX62" s="27">
        <f t="shared" si="2"/>
        <v>0.15809415000000004</v>
      </c>
      <c r="AY62" s="25">
        <f t="shared" si="69"/>
        <v>3161883</v>
      </c>
      <c r="AZ62" s="25">
        <f t="shared" si="70"/>
        <v>0</v>
      </c>
      <c r="BA62" s="25">
        <f t="shared" si="70"/>
        <v>0</v>
      </c>
      <c r="BB62" s="25">
        <f t="shared" si="70"/>
        <v>0</v>
      </c>
      <c r="BC62" s="25">
        <f t="shared" si="71"/>
        <v>0</v>
      </c>
      <c r="BD62" s="25">
        <f t="shared" si="71"/>
        <v>0</v>
      </c>
      <c r="BE62" s="25">
        <f t="shared" si="71"/>
        <v>0</v>
      </c>
      <c r="BF62" s="25">
        <f t="shared" si="71"/>
        <v>0</v>
      </c>
      <c r="BG62" s="25">
        <f t="shared" si="71"/>
        <v>0</v>
      </c>
      <c r="BH62" s="25">
        <f t="shared" si="71"/>
        <v>0</v>
      </c>
      <c r="BI62" s="25">
        <f t="shared" si="71"/>
        <v>0</v>
      </c>
      <c r="BJ62" s="25">
        <f t="shared" si="71"/>
        <v>0</v>
      </c>
      <c r="BK62" s="25">
        <f t="shared" si="71"/>
        <v>3161883</v>
      </c>
      <c r="BL62" s="25">
        <f t="shared" si="71"/>
        <v>0</v>
      </c>
      <c r="BM62" s="25">
        <f t="shared" si="71"/>
        <v>0</v>
      </c>
      <c r="BN62" s="25">
        <f t="shared" si="71"/>
        <v>0</v>
      </c>
      <c r="BO62" s="25"/>
      <c r="BP62" s="25">
        <f>+X62-AU62</f>
        <v>0</v>
      </c>
      <c r="BQ62" s="25">
        <f t="shared" si="72"/>
        <v>0</v>
      </c>
      <c r="BR62" s="25">
        <f t="shared" si="73"/>
        <v>0</v>
      </c>
      <c r="BS62" s="27">
        <f t="shared" si="9"/>
        <v>0.8307021</v>
      </c>
      <c r="BT62" s="25">
        <f t="shared" si="74"/>
        <v>16614042</v>
      </c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>
        <f>+'[6]JUNIO 2016'!$H$1796</f>
        <v>16614042</v>
      </c>
      <c r="CH62" s="25"/>
      <c r="CI62" s="25"/>
      <c r="CJ62" s="25"/>
      <c r="CK62" s="25"/>
      <c r="CL62" s="25"/>
      <c r="CM62" s="25"/>
      <c r="CN62" s="25"/>
      <c r="CO62" s="27">
        <f t="shared" si="75"/>
        <v>0.1692979</v>
      </c>
      <c r="CP62" s="25">
        <f t="shared" si="76"/>
        <v>3385958</v>
      </c>
      <c r="CQ62" s="25">
        <f t="shared" si="77"/>
        <v>0</v>
      </c>
      <c r="CR62" s="25">
        <f t="shared" si="77"/>
        <v>0</v>
      </c>
      <c r="CS62" s="25">
        <f t="shared" si="77"/>
        <v>0</v>
      </c>
      <c r="CT62" s="25">
        <f t="shared" si="77"/>
        <v>0</v>
      </c>
      <c r="CU62" s="25">
        <f t="shared" si="77"/>
        <v>0</v>
      </c>
      <c r="CV62" s="25">
        <f t="shared" si="77"/>
        <v>0</v>
      </c>
      <c r="CW62" s="25">
        <f t="shared" si="78"/>
        <v>0</v>
      </c>
      <c r="CX62" s="25">
        <f t="shared" si="78"/>
        <v>0</v>
      </c>
      <c r="CY62" s="25">
        <f t="shared" si="78"/>
        <v>0</v>
      </c>
      <c r="CZ62" s="25">
        <f t="shared" si="79"/>
        <v>0</v>
      </c>
      <c r="DA62" s="25">
        <f t="shared" si="79"/>
        <v>0</v>
      </c>
      <c r="DB62" s="25">
        <f t="shared" si="79"/>
        <v>3385958</v>
      </c>
      <c r="DC62" s="25">
        <f t="shared" si="80"/>
        <v>0</v>
      </c>
      <c r="DD62" s="25">
        <f t="shared" si="80"/>
        <v>0</v>
      </c>
      <c r="DE62" s="25">
        <f t="shared" si="80"/>
        <v>0</v>
      </c>
      <c r="DF62" s="25"/>
      <c r="DG62" s="25">
        <f t="shared" si="81"/>
        <v>0</v>
      </c>
      <c r="DH62" s="58">
        <f t="shared" si="81"/>
        <v>0</v>
      </c>
      <c r="DI62" s="25">
        <f t="shared" si="81"/>
        <v>0</v>
      </c>
    </row>
    <row r="63" spans="1:114" ht="36.75" customHeight="1" x14ac:dyDescent="0.25">
      <c r="A63" s="223"/>
      <c r="B63" s="225" t="s">
        <v>192</v>
      </c>
      <c r="C63" s="21" t="s">
        <v>193</v>
      </c>
      <c r="D63" s="22" t="s">
        <v>194</v>
      </c>
      <c r="E63" s="23">
        <v>520</v>
      </c>
      <c r="F63" s="24" t="s">
        <v>91</v>
      </c>
      <c r="G63" s="25">
        <f t="shared" si="67"/>
        <v>95000000</v>
      </c>
      <c r="H63" s="37"/>
      <c r="I63" s="37"/>
      <c r="J63" s="37"/>
      <c r="K63" s="25">
        <f>228450721-133450721</f>
        <v>95000000</v>
      </c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B63" s="27">
        <f t="shared" si="1"/>
        <v>0.49761515789473681</v>
      </c>
      <c r="AC63" s="25">
        <f t="shared" si="68"/>
        <v>47273440</v>
      </c>
      <c r="AD63" s="25"/>
      <c r="AE63" s="25"/>
      <c r="AF63" s="25"/>
      <c r="AG63" s="25"/>
      <c r="AH63" s="25">
        <f>+'[6]JUNIO 2016'!$O$1825</f>
        <v>47273440</v>
      </c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7">
        <f t="shared" si="2"/>
        <v>0.50238484210526324</v>
      </c>
      <c r="AY63" s="25">
        <f t="shared" si="69"/>
        <v>47726560</v>
      </c>
      <c r="AZ63" s="25">
        <f t="shared" si="70"/>
        <v>0</v>
      </c>
      <c r="BA63" s="25">
        <f t="shared" si="70"/>
        <v>0</v>
      </c>
      <c r="BB63" s="25">
        <f t="shared" si="70"/>
        <v>0</v>
      </c>
      <c r="BC63" s="25">
        <f t="shared" si="71"/>
        <v>47726560</v>
      </c>
      <c r="BD63" s="25">
        <f t="shared" si="71"/>
        <v>0</v>
      </c>
      <c r="BE63" s="25">
        <f t="shared" si="71"/>
        <v>0</v>
      </c>
      <c r="BF63" s="25">
        <f>N63-AK63</f>
        <v>0</v>
      </c>
      <c r="BG63" s="25">
        <f t="shared" si="71"/>
        <v>0</v>
      </c>
      <c r="BH63" s="25">
        <f t="shared" si="71"/>
        <v>0</v>
      </c>
      <c r="BI63" s="25">
        <f t="shared" si="71"/>
        <v>0</v>
      </c>
      <c r="BJ63" s="25">
        <f t="shared" si="71"/>
        <v>0</v>
      </c>
      <c r="BK63" s="25">
        <f t="shared" si="71"/>
        <v>0</v>
      </c>
      <c r="BL63" s="25">
        <f>T63-AQ63</f>
        <v>0</v>
      </c>
      <c r="BM63" s="25">
        <f t="shared" si="71"/>
        <v>0</v>
      </c>
      <c r="BN63" s="25">
        <f t="shared" si="71"/>
        <v>0</v>
      </c>
      <c r="BO63" s="25"/>
      <c r="BP63" s="25"/>
      <c r="BQ63" s="25">
        <f t="shared" si="72"/>
        <v>0</v>
      </c>
      <c r="BR63" s="25">
        <f t="shared" si="73"/>
        <v>0</v>
      </c>
      <c r="BS63" s="27">
        <f t="shared" si="9"/>
        <v>0.49421052631578949</v>
      </c>
      <c r="BT63" s="25">
        <f t="shared" si="74"/>
        <v>46950000</v>
      </c>
      <c r="BU63" s="25"/>
      <c r="BV63" s="25"/>
      <c r="BW63" s="25"/>
      <c r="BX63" s="25"/>
      <c r="BY63" s="25">
        <f>+'[1]JULIO 2016'!$H$2016</f>
        <v>46950000</v>
      </c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7">
        <f t="shared" si="75"/>
        <v>0.50578947368421057</v>
      </c>
      <c r="CP63" s="25">
        <f t="shared" si="76"/>
        <v>48050000</v>
      </c>
      <c r="CQ63" s="25">
        <f t="shared" si="77"/>
        <v>0</v>
      </c>
      <c r="CR63" s="25">
        <f t="shared" si="77"/>
        <v>0</v>
      </c>
      <c r="CS63" s="25">
        <f t="shared" si="77"/>
        <v>0</v>
      </c>
      <c r="CT63" s="25">
        <f t="shared" si="77"/>
        <v>48050000</v>
      </c>
      <c r="CU63" s="25">
        <f t="shared" si="77"/>
        <v>0</v>
      </c>
      <c r="CV63" s="25">
        <f t="shared" si="77"/>
        <v>0</v>
      </c>
      <c r="CW63" s="25">
        <f t="shared" si="78"/>
        <v>0</v>
      </c>
      <c r="CX63" s="25">
        <f t="shared" si="78"/>
        <v>0</v>
      </c>
      <c r="CY63" s="25">
        <f t="shared" si="78"/>
        <v>0</v>
      </c>
      <c r="CZ63" s="25">
        <f t="shared" si="79"/>
        <v>0</v>
      </c>
      <c r="DA63" s="25">
        <f t="shared" si="79"/>
        <v>0</v>
      </c>
      <c r="DB63" s="25">
        <f t="shared" si="79"/>
        <v>0</v>
      </c>
      <c r="DC63" s="25">
        <f t="shared" si="80"/>
        <v>0</v>
      </c>
      <c r="DD63" s="25">
        <f t="shared" si="80"/>
        <v>0</v>
      </c>
      <c r="DE63" s="25">
        <f t="shared" si="80"/>
        <v>0</v>
      </c>
      <c r="DF63" s="25"/>
      <c r="DG63" s="25">
        <f t="shared" si="81"/>
        <v>0</v>
      </c>
      <c r="DH63" s="58">
        <f t="shared" si="81"/>
        <v>0</v>
      </c>
      <c r="DI63" s="25">
        <f t="shared" si="81"/>
        <v>0</v>
      </c>
    </row>
    <row r="64" spans="1:114" ht="33.75" customHeight="1" x14ac:dyDescent="0.25">
      <c r="A64" s="223"/>
      <c r="B64" s="226"/>
      <c r="C64" s="21" t="s">
        <v>195</v>
      </c>
      <c r="D64" s="22" t="s">
        <v>196</v>
      </c>
      <c r="E64" s="23">
        <v>520</v>
      </c>
      <c r="F64" s="24" t="s">
        <v>91</v>
      </c>
      <c r="G64" s="25">
        <f t="shared" si="67"/>
        <v>361901442</v>
      </c>
      <c r="H64" s="50"/>
      <c r="I64" s="37"/>
      <c r="J64" s="37"/>
      <c r="K64" s="25">
        <f>28450721+133450721</f>
        <v>161901442</v>
      </c>
      <c r="L64" s="25"/>
      <c r="M64" s="25"/>
      <c r="N64" s="25"/>
      <c r="O64" s="25"/>
      <c r="P64" s="25"/>
      <c r="Q64" s="25"/>
      <c r="R64" s="25">
        <v>200000000</v>
      </c>
      <c r="S64" s="25"/>
      <c r="T64" s="25"/>
      <c r="U64" s="25"/>
      <c r="V64" s="25"/>
      <c r="W64" s="25"/>
      <c r="X64" s="25"/>
      <c r="Y64" s="25"/>
      <c r="Z64" s="25"/>
      <c r="AB64" s="27">
        <f t="shared" si="1"/>
        <v>0.7706902919718126</v>
      </c>
      <c r="AC64" s="25">
        <f t="shared" si="68"/>
        <v>278913928</v>
      </c>
      <c r="AD64" s="25"/>
      <c r="AE64" s="25"/>
      <c r="AF64" s="25"/>
      <c r="AG64" s="25"/>
      <c r="AH64" s="25">
        <f>+'[1]JULIO 2016'!$O$2029</f>
        <v>82525273</v>
      </c>
      <c r="AI64" s="25"/>
      <c r="AJ64" s="25"/>
      <c r="AK64" s="25"/>
      <c r="AL64" s="25"/>
      <c r="AM64" s="25"/>
      <c r="AN64" s="25"/>
      <c r="AO64" s="25">
        <f>+'[6]JUNIO 2016'!$V$1834</f>
        <v>196388655</v>
      </c>
      <c r="AP64" s="25"/>
      <c r="AQ64" s="25"/>
      <c r="AR64" s="25"/>
      <c r="AS64" s="25"/>
      <c r="AT64" s="25"/>
      <c r="AU64" s="25"/>
      <c r="AV64" s="25"/>
      <c r="AW64" s="25"/>
      <c r="AX64" s="27">
        <f t="shared" si="2"/>
        <v>0.2293097080281874</v>
      </c>
      <c r="AY64" s="25">
        <f t="shared" si="69"/>
        <v>82987514</v>
      </c>
      <c r="AZ64" s="25">
        <f t="shared" si="70"/>
        <v>0</v>
      </c>
      <c r="BA64" s="25">
        <f t="shared" si="70"/>
        <v>0</v>
      </c>
      <c r="BB64" s="25">
        <f t="shared" si="70"/>
        <v>0</v>
      </c>
      <c r="BC64" s="25">
        <f t="shared" si="71"/>
        <v>79376169</v>
      </c>
      <c r="BD64" s="25">
        <f t="shared" si="71"/>
        <v>0</v>
      </c>
      <c r="BE64" s="25">
        <f t="shared" si="71"/>
        <v>0</v>
      </c>
      <c r="BF64" s="25">
        <f>N64-AK64</f>
        <v>0</v>
      </c>
      <c r="BG64" s="25">
        <f t="shared" si="71"/>
        <v>0</v>
      </c>
      <c r="BH64" s="25">
        <f t="shared" si="71"/>
        <v>0</v>
      </c>
      <c r="BI64" s="25">
        <f t="shared" si="71"/>
        <v>0</v>
      </c>
      <c r="BJ64" s="25">
        <f t="shared" si="71"/>
        <v>3611345</v>
      </c>
      <c r="BK64" s="25">
        <f t="shared" si="71"/>
        <v>0</v>
      </c>
      <c r="BL64" s="25">
        <f>T64-AQ64</f>
        <v>0</v>
      </c>
      <c r="BM64" s="25">
        <f t="shared" si="71"/>
        <v>0</v>
      </c>
      <c r="BN64" s="25">
        <f t="shared" si="71"/>
        <v>0</v>
      </c>
      <c r="BO64" s="25"/>
      <c r="BP64" s="25"/>
      <c r="BQ64" s="25">
        <f t="shared" si="72"/>
        <v>0</v>
      </c>
      <c r="BR64" s="25">
        <f t="shared" si="73"/>
        <v>0</v>
      </c>
      <c r="BS64" s="27">
        <f t="shared" si="9"/>
        <v>0.73985076301519681</v>
      </c>
      <c r="BT64" s="25">
        <f t="shared" si="74"/>
        <v>267753058</v>
      </c>
      <c r="BU64" s="25"/>
      <c r="BV64" s="25"/>
      <c r="BW64" s="25"/>
      <c r="BX64" s="25"/>
      <c r="BY64" s="25">
        <f>+'[1]JULIO 2016'!$H$2030+'[1]JULIO 2016'!$H$2061+'[1]JULIO 2016'!$H$2063+'[1]JULIO 2016'!$H$2064+'[1]JULIO 2016'!$H$2065+'[1]JULIO 2016'!$H$2066+'[1]JULIO 2016'!$H$2067+'[1]JULIO 2016'!$H$2070+'[1]JULIO 2016'!$H$2071+'[1]JULIO 2016'!$H$2072+'[1]JULIO 2016'!$H$2073+'[1]JULIO 2016'!$H$2074+'[1]JULIO 2016'!$H$2075+'[1]JULIO 2016'!$H$2076+'[1]JULIO 2016'!$H$2078+'[1]JULIO 2016'!$H$2083+'[1]JULIO 2016'!$H$2084+'[1]JULIO 2016'!$H$2085+'[1]JULIO 2016'!$H$2109+'[1]JULIO 2016'!$H$2110+'[1]JULIO 2016'!$H$2112+'[1]JULIO 2016'!$H$2113+'[1]JULIO 2016'!$H$2114</f>
        <v>82377444</v>
      </c>
      <c r="BZ64" s="25"/>
      <c r="CA64" s="25"/>
      <c r="CB64" s="25"/>
      <c r="CC64" s="25"/>
      <c r="CD64" s="25"/>
      <c r="CE64" s="25"/>
      <c r="CF64" s="25">
        <f>+'[1]JULIO 2016'!$H$2027-BY64</f>
        <v>185375614</v>
      </c>
      <c r="CG64" s="25"/>
      <c r="CH64" s="25"/>
      <c r="CI64" s="25"/>
      <c r="CJ64" s="25"/>
      <c r="CK64" s="25"/>
      <c r="CL64" s="25"/>
      <c r="CM64" s="25"/>
      <c r="CN64" s="25"/>
      <c r="CO64" s="27">
        <f t="shared" si="75"/>
        <v>0.26014923698480319</v>
      </c>
      <c r="CP64" s="25">
        <f t="shared" si="76"/>
        <v>94148384</v>
      </c>
      <c r="CQ64" s="25">
        <f t="shared" si="77"/>
        <v>0</v>
      </c>
      <c r="CR64" s="25">
        <f t="shared" si="77"/>
        <v>0</v>
      </c>
      <c r="CS64" s="25">
        <f t="shared" si="77"/>
        <v>0</v>
      </c>
      <c r="CT64" s="25">
        <f t="shared" si="77"/>
        <v>79523998</v>
      </c>
      <c r="CU64" s="25">
        <f t="shared" si="77"/>
        <v>0</v>
      </c>
      <c r="CV64" s="25">
        <f t="shared" si="77"/>
        <v>0</v>
      </c>
      <c r="CW64" s="25">
        <f t="shared" si="78"/>
        <v>0</v>
      </c>
      <c r="CX64" s="25">
        <f t="shared" si="78"/>
        <v>0</v>
      </c>
      <c r="CY64" s="25">
        <f t="shared" si="78"/>
        <v>0</v>
      </c>
      <c r="CZ64" s="25">
        <f t="shared" si="79"/>
        <v>0</v>
      </c>
      <c r="DA64" s="25">
        <f t="shared" si="79"/>
        <v>14624386</v>
      </c>
      <c r="DB64" s="25">
        <f t="shared" si="79"/>
        <v>0</v>
      </c>
      <c r="DC64" s="25">
        <f t="shared" si="80"/>
        <v>0</v>
      </c>
      <c r="DD64" s="25">
        <f t="shared" si="80"/>
        <v>0</v>
      </c>
      <c r="DE64" s="25">
        <f t="shared" si="80"/>
        <v>0</v>
      </c>
      <c r="DF64" s="25"/>
      <c r="DG64" s="25">
        <f t="shared" si="81"/>
        <v>0</v>
      </c>
      <c r="DH64" s="58">
        <f t="shared" si="81"/>
        <v>0</v>
      </c>
      <c r="DI64" s="25">
        <f t="shared" si="81"/>
        <v>0</v>
      </c>
    </row>
    <row r="65" spans="1:113" ht="30.75" customHeight="1" x14ac:dyDescent="0.25">
      <c r="A65" s="223"/>
      <c r="B65" s="226"/>
      <c r="C65" s="21" t="s">
        <v>197</v>
      </c>
      <c r="D65" s="22" t="s">
        <v>198</v>
      </c>
      <c r="E65" s="23">
        <v>520</v>
      </c>
      <c r="F65" s="24" t="s">
        <v>199</v>
      </c>
      <c r="G65" s="25">
        <f t="shared" si="67"/>
        <v>11000000</v>
      </c>
      <c r="H65" s="37"/>
      <c r="I65" s="37"/>
      <c r="J65" s="37"/>
      <c r="K65" s="37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f>8000000+3000000</f>
        <v>11000000</v>
      </c>
      <c r="AB65" s="27">
        <f t="shared" si="1"/>
        <v>0.72727272727272729</v>
      </c>
      <c r="AC65" s="25">
        <f t="shared" si="68"/>
        <v>8000000</v>
      </c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>
        <f>+'[6]JUNIO 2016'!$AG$1918</f>
        <v>8000000</v>
      </c>
      <c r="AX65" s="27">
        <f t="shared" si="2"/>
        <v>0.27272727272727271</v>
      </c>
      <c r="AY65" s="25">
        <f t="shared" si="69"/>
        <v>3000000</v>
      </c>
      <c r="AZ65" s="25">
        <f t="shared" si="70"/>
        <v>0</v>
      </c>
      <c r="BA65" s="25">
        <f t="shared" si="70"/>
        <v>0</v>
      </c>
      <c r="BB65" s="25">
        <f t="shared" si="70"/>
        <v>0</v>
      </c>
      <c r="BC65" s="25">
        <f t="shared" si="71"/>
        <v>0</v>
      </c>
      <c r="BD65" s="25">
        <f t="shared" si="71"/>
        <v>0</v>
      </c>
      <c r="BE65" s="25">
        <f t="shared" si="71"/>
        <v>0</v>
      </c>
      <c r="BF65" s="25">
        <f>N65-AK65</f>
        <v>0</v>
      </c>
      <c r="BG65" s="25">
        <f t="shared" si="71"/>
        <v>0</v>
      </c>
      <c r="BH65" s="25">
        <f t="shared" si="71"/>
        <v>0</v>
      </c>
      <c r="BI65" s="25">
        <f t="shared" si="71"/>
        <v>0</v>
      </c>
      <c r="BJ65" s="25">
        <f t="shared" si="71"/>
        <v>0</v>
      </c>
      <c r="BK65" s="25">
        <f t="shared" si="71"/>
        <v>0</v>
      </c>
      <c r="BL65" s="25">
        <f>T65-AQ65</f>
        <v>0</v>
      </c>
      <c r="BM65" s="25">
        <f t="shared" si="71"/>
        <v>0</v>
      </c>
      <c r="BN65" s="25">
        <f t="shared" si="71"/>
        <v>0</v>
      </c>
      <c r="BO65" s="25"/>
      <c r="BP65" s="25"/>
      <c r="BQ65" s="25">
        <f t="shared" si="72"/>
        <v>0</v>
      </c>
      <c r="BR65" s="25">
        <f t="shared" si="73"/>
        <v>3000000</v>
      </c>
      <c r="BS65" s="27">
        <f t="shared" si="9"/>
        <v>0.46963209090909092</v>
      </c>
      <c r="BT65" s="25">
        <f t="shared" si="74"/>
        <v>5165953</v>
      </c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>
        <f>+'[6]JUNIO 2016'!$H$1916</f>
        <v>5165953</v>
      </c>
      <c r="CO65" s="27">
        <f t="shared" si="75"/>
        <v>0.53036790909090903</v>
      </c>
      <c r="CP65" s="25">
        <f t="shared" si="76"/>
        <v>5834047</v>
      </c>
      <c r="CQ65" s="25">
        <f t="shared" si="77"/>
        <v>0</v>
      </c>
      <c r="CR65" s="25">
        <f t="shared" si="77"/>
        <v>0</v>
      </c>
      <c r="CS65" s="25">
        <f t="shared" si="77"/>
        <v>0</v>
      </c>
      <c r="CT65" s="25">
        <f t="shared" si="77"/>
        <v>0</v>
      </c>
      <c r="CU65" s="25">
        <f t="shared" si="77"/>
        <v>0</v>
      </c>
      <c r="CV65" s="25">
        <f t="shared" si="77"/>
        <v>0</v>
      </c>
      <c r="CW65" s="25">
        <f t="shared" si="78"/>
        <v>0</v>
      </c>
      <c r="CX65" s="25">
        <f t="shared" si="78"/>
        <v>0</v>
      </c>
      <c r="CY65" s="25">
        <f t="shared" si="78"/>
        <v>0</v>
      </c>
      <c r="CZ65" s="25">
        <f t="shared" si="79"/>
        <v>0</v>
      </c>
      <c r="DA65" s="25">
        <f t="shared" si="79"/>
        <v>0</v>
      </c>
      <c r="DB65" s="25">
        <f t="shared" si="79"/>
        <v>0</v>
      </c>
      <c r="DC65" s="25">
        <f t="shared" si="80"/>
        <v>0</v>
      </c>
      <c r="DD65" s="25">
        <f t="shared" si="80"/>
        <v>0</v>
      </c>
      <c r="DE65" s="25">
        <f t="shared" si="80"/>
        <v>0</v>
      </c>
      <c r="DF65" s="25"/>
      <c r="DG65" s="25">
        <f t="shared" si="81"/>
        <v>0</v>
      </c>
      <c r="DH65" s="58">
        <f t="shared" si="81"/>
        <v>0</v>
      </c>
      <c r="DI65" s="25">
        <f t="shared" si="81"/>
        <v>5834047</v>
      </c>
    </row>
    <row r="66" spans="1:113" ht="34.5" customHeight="1" x14ac:dyDescent="0.25">
      <c r="A66" s="223"/>
      <c r="B66" s="226"/>
      <c r="C66" s="21" t="s">
        <v>200</v>
      </c>
      <c r="D66" s="22" t="s">
        <v>201</v>
      </c>
      <c r="E66" s="23">
        <v>520</v>
      </c>
      <c r="F66" s="24" t="s">
        <v>202</v>
      </c>
      <c r="G66" s="25">
        <f t="shared" si="67"/>
        <v>5000000</v>
      </c>
      <c r="H66" s="37"/>
      <c r="I66" s="37"/>
      <c r="J66" s="37"/>
      <c r="K66" s="37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>
        <v>5000000</v>
      </c>
      <c r="AB66" s="27">
        <f t="shared" si="1"/>
        <v>1</v>
      </c>
      <c r="AC66" s="25">
        <f t="shared" si="68"/>
        <v>5000000</v>
      </c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>
        <f>+'[7]MAYO 2016'!$AG$1678</f>
        <v>5000000</v>
      </c>
      <c r="AX66" s="27">
        <f t="shared" si="2"/>
        <v>0</v>
      </c>
      <c r="AY66" s="25">
        <f t="shared" si="69"/>
        <v>0</v>
      </c>
      <c r="AZ66" s="25">
        <f t="shared" si="70"/>
        <v>0</v>
      </c>
      <c r="BA66" s="25">
        <f t="shared" si="70"/>
        <v>0</v>
      </c>
      <c r="BB66" s="25">
        <f t="shared" si="70"/>
        <v>0</v>
      </c>
      <c r="BC66" s="25">
        <f t="shared" si="71"/>
        <v>0</v>
      </c>
      <c r="BD66" s="25">
        <f t="shared" si="71"/>
        <v>0</v>
      </c>
      <c r="BE66" s="25">
        <f t="shared" si="71"/>
        <v>0</v>
      </c>
      <c r="BF66" s="25">
        <f>N66-AK66</f>
        <v>0</v>
      </c>
      <c r="BG66" s="25">
        <f t="shared" si="71"/>
        <v>0</v>
      </c>
      <c r="BH66" s="25">
        <f t="shared" si="71"/>
        <v>0</v>
      </c>
      <c r="BI66" s="25">
        <f t="shared" si="71"/>
        <v>0</v>
      </c>
      <c r="BJ66" s="25">
        <f t="shared" si="71"/>
        <v>0</v>
      </c>
      <c r="BK66" s="25">
        <f t="shared" si="71"/>
        <v>0</v>
      </c>
      <c r="BL66" s="25">
        <f>T66-AQ66</f>
        <v>0</v>
      </c>
      <c r="BM66" s="25">
        <f t="shared" si="71"/>
        <v>0</v>
      </c>
      <c r="BN66" s="25">
        <f t="shared" si="71"/>
        <v>0</v>
      </c>
      <c r="BO66" s="25"/>
      <c r="BP66" s="25"/>
      <c r="BQ66" s="25">
        <f t="shared" si="72"/>
        <v>0</v>
      </c>
      <c r="BR66" s="25">
        <f t="shared" si="73"/>
        <v>0</v>
      </c>
      <c r="BS66" s="27">
        <f t="shared" si="9"/>
        <v>0.99863999999999997</v>
      </c>
      <c r="BT66" s="25">
        <f t="shared" si="74"/>
        <v>4993200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>
        <f>+'[7]MAYO 2016'!$H$1676</f>
        <v>4993200</v>
      </c>
      <c r="CO66" s="27">
        <f t="shared" si="75"/>
        <v>1.3600000000000279E-3</v>
      </c>
      <c r="CP66" s="25">
        <f t="shared" si="76"/>
        <v>6800</v>
      </c>
      <c r="CQ66" s="25">
        <f t="shared" si="77"/>
        <v>0</v>
      </c>
      <c r="CR66" s="25">
        <f t="shared" si="77"/>
        <v>0</v>
      </c>
      <c r="CS66" s="25">
        <f t="shared" si="77"/>
        <v>0</v>
      </c>
      <c r="CT66" s="25">
        <f t="shared" si="77"/>
        <v>0</v>
      </c>
      <c r="CU66" s="25">
        <f t="shared" si="77"/>
        <v>0</v>
      </c>
      <c r="CV66" s="25">
        <f t="shared" si="77"/>
        <v>0</v>
      </c>
      <c r="CW66" s="25">
        <f t="shared" si="78"/>
        <v>0</v>
      </c>
      <c r="CX66" s="25">
        <f t="shared" si="78"/>
        <v>0</v>
      </c>
      <c r="CY66" s="25">
        <f t="shared" si="78"/>
        <v>0</v>
      </c>
      <c r="CZ66" s="25">
        <f t="shared" si="79"/>
        <v>0</v>
      </c>
      <c r="DA66" s="25">
        <f t="shared" si="79"/>
        <v>0</v>
      </c>
      <c r="DB66" s="25">
        <f t="shared" si="79"/>
        <v>0</v>
      </c>
      <c r="DC66" s="25">
        <f t="shared" si="80"/>
        <v>0</v>
      </c>
      <c r="DD66" s="25">
        <f t="shared" si="80"/>
        <v>0</v>
      </c>
      <c r="DE66" s="25">
        <f t="shared" si="80"/>
        <v>0</v>
      </c>
      <c r="DF66" s="25"/>
      <c r="DG66" s="25">
        <f t="shared" si="81"/>
        <v>0</v>
      </c>
      <c r="DH66" s="58">
        <f t="shared" si="81"/>
        <v>0</v>
      </c>
      <c r="DI66" s="25">
        <f t="shared" si="81"/>
        <v>6800</v>
      </c>
    </row>
    <row r="67" spans="1:113" ht="35.25" customHeight="1" x14ac:dyDescent="0.25">
      <c r="A67" s="223"/>
      <c r="B67" s="226"/>
      <c r="C67" s="21" t="s">
        <v>203</v>
      </c>
      <c r="D67" s="22" t="s">
        <v>204</v>
      </c>
      <c r="E67" s="23">
        <v>520</v>
      </c>
      <c r="F67" s="24" t="s">
        <v>202</v>
      </c>
      <c r="G67" s="25">
        <f t="shared" si="67"/>
        <v>7000000</v>
      </c>
      <c r="H67" s="37"/>
      <c r="I67" s="37"/>
      <c r="J67" s="37"/>
      <c r="K67" s="37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>
        <v>7000000</v>
      </c>
      <c r="AA67" s="61"/>
      <c r="AB67" s="27">
        <f t="shared" si="1"/>
        <v>0</v>
      </c>
      <c r="AC67" s="25">
        <f t="shared" si="68"/>
        <v>0</v>
      </c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7">
        <f t="shared" si="2"/>
        <v>1</v>
      </c>
      <c r="AY67" s="25">
        <f t="shared" si="69"/>
        <v>7000000</v>
      </c>
      <c r="AZ67" s="25">
        <f t="shared" si="70"/>
        <v>0</v>
      </c>
      <c r="BA67" s="25">
        <f t="shared" si="70"/>
        <v>0</v>
      </c>
      <c r="BB67" s="25">
        <f t="shared" si="70"/>
        <v>0</v>
      </c>
      <c r="BC67" s="25">
        <f t="shared" si="71"/>
        <v>0</v>
      </c>
      <c r="BD67" s="25">
        <f t="shared" si="71"/>
        <v>0</v>
      </c>
      <c r="BE67" s="25">
        <f t="shared" si="71"/>
        <v>0</v>
      </c>
      <c r="BF67" s="25">
        <f>+N67-AK67</f>
        <v>0</v>
      </c>
      <c r="BG67" s="25">
        <f t="shared" si="71"/>
        <v>0</v>
      </c>
      <c r="BH67" s="25">
        <f t="shared" si="71"/>
        <v>0</v>
      </c>
      <c r="BI67" s="25">
        <f t="shared" si="71"/>
        <v>0</v>
      </c>
      <c r="BJ67" s="25">
        <f t="shared" si="71"/>
        <v>0</v>
      </c>
      <c r="BK67" s="25">
        <f t="shared" si="71"/>
        <v>0</v>
      </c>
      <c r="BL67" s="25">
        <f>+T67-AQ67</f>
        <v>0</v>
      </c>
      <c r="BM67" s="25">
        <f t="shared" si="71"/>
        <v>0</v>
      </c>
      <c r="BN67" s="25">
        <f t="shared" si="71"/>
        <v>0</v>
      </c>
      <c r="BO67" s="25"/>
      <c r="BP67" s="25">
        <f>+X67-AU67</f>
        <v>0</v>
      </c>
      <c r="BQ67" s="25">
        <f t="shared" si="72"/>
        <v>0</v>
      </c>
      <c r="BR67" s="25">
        <f t="shared" si="73"/>
        <v>7000000</v>
      </c>
      <c r="BS67" s="27">
        <f t="shared" si="9"/>
        <v>0</v>
      </c>
      <c r="BT67" s="25">
        <f t="shared" si="74"/>
        <v>0</v>
      </c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7">
        <f t="shared" si="75"/>
        <v>1</v>
      </c>
      <c r="CP67" s="25">
        <f t="shared" si="76"/>
        <v>7000000</v>
      </c>
      <c r="CQ67" s="25">
        <f t="shared" si="77"/>
        <v>0</v>
      </c>
      <c r="CR67" s="25">
        <f t="shared" si="77"/>
        <v>0</v>
      </c>
      <c r="CS67" s="25">
        <f t="shared" si="77"/>
        <v>0</v>
      </c>
      <c r="CT67" s="25">
        <f t="shared" si="77"/>
        <v>0</v>
      </c>
      <c r="CU67" s="25">
        <f t="shared" si="77"/>
        <v>0</v>
      </c>
      <c r="CV67" s="25">
        <f t="shared" si="77"/>
        <v>0</v>
      </c>
      <c r="CW67" s="25">
        <f t="shared" si="78"/>
        <v>0</v>
      </c>
      <c r="CX67" s="25">
        <f t="shared" si="78"/>
        <v>0</v>
      </c>
      <c r="CY67" s="25">
        <f t="shared" si="78"/>
        <v>0</v>
      </c>
      <c r="CZ67" s="25">
        <f t="shared" si="79"/>
        <v>0</v>
      </c>
      <c r="DA67" s="25">
        <f t="shared" si="79"/>
        <v>0</v>
      </c>
      <c r="DB67" s="25">
        <f t="shared" si="79"/>
        <v>0</v>
      </c>
      <c r="DC67" s="25">
        <f t="shared" si="80"/>
        <v>0</v>
      </c>
      <c r="DD67" s="25">
        <f t="shared" si="80"/>
        <v>0</v>
      </c>
      <c r="DE67" s="25">
        <f t="shared" si="80"/>
        <v>0</v>
      </c>
      <c r="DF67" s="25"/>
      <c r="DG67" s="25">
        <f t="shared" si="81"/>
        <v>0</v>
      </c>
      <c r="DH67" s="58">
        <f t="shared" si="81"/>
        <v>0</v>
      </c>
      <c r="DI67" s="25">
        <f t="shared" si="81"/>
        <v>7000000</v>
      </c>
    </row>
    <row r="68" spans="1:113" ht="76.5" customHeight="1" x14ac:dyDescent="0.25">
      <c r="A68" s="223"/>
      <c r="B68" s="226"/>
      <c r="C68" s="21" t="s">
        <v>205</v>
      </c>
      <c r="D68" s="22" t="s">
        <v>206</v>
      </c>
      <c r="E68" s="23">
        <v>520</v>
      </c>
      <c r="F68" s="24" t="s">
        <v>207</v>
      </c>
      <c r="G68" s="25">
        <f t="shared" si="67"/>
        <v>394288998</v>
      </c>
      <c r="H68" s="37"/>
      <c r="I68" s="37"/>
      <c r="J68" s="37"/>
      <c r="K68" s="37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>
        <f>267022558+25000000+11804220+35899362+2954659+41266345-11804220+4000000+896074+17250000</f>
        <v>394288998</v>
      </c>
      <c r="AA68" s="61"/>
      <c r="AB68" s="27">
        <f t="shared" ref="AB68:AB91" si="82">+AC68/G68</f>
        <v>0.9467925757340051</v>
      </c>
      <c r="AC68" s="25">
        <f t="shared" si="68"/>
        <v>373309896</v>
      </c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>
        <f>+'[1]JULIO 2016'!$AG$2153</f>
        <v>373309896</v>
      </c>
      <c r="AX68" s="27">
        <f t="shared" ref="AX68:AX91" si="83">1-AB68</f>
        <v>5.3207424265994896E-2</v>
      </c>
      <c r="AY68" s="25">
        <f t="shared" si="69"/>
        <v>20979102</v>
      </c>
      <c r="AZ68" s="25">
        <f t="shared" si="70"/>
        <v>0</v>
      </c>
      <c r="BA68" s="25">
        <f t="shared" si="70"/>
        <v>0</v>
      </c>
      <c r="BB68" s="25">
        <f t="shared" si="70"/>
        <v>0</v>
      </c>
      <c r="BC68" s="25">
        <f t="shared" si="71"/>
        <v>0</v>
      </c>
      <c r="BD68" s="25">
        <f t="shared" si="71"/>
        <v>0</v>
      </c>
      <c r="BE68" s="25">
        <f t="shared" si="71"/>
        <v>0</v>
      </c>
      <c r="BF68" s="25">
        <f>+N68-AK68</f>
        <v>0</v>
      </c>
      <c r="BG68" s="25">
        <f t="shared" si="71"/>
        <v>0</v>
      </c>
      <c r="BH68" s="25">
        <f t="shared" si="71"/>
        <v>0</v>
      </c>
      <c r="BI68" s="25">
        <f t="shared" si="71"/>
        <v>0</v>
      </c>
      <c r="BJ68" s="25">
        <f t="shared" si="71"/>
        <v>0</v>
      </c>
      <c r="BK68" s="25">
        <f t="shared" si="71"/>
        <v>0</v>
      </c>
      <c r="BL68" s="25">
        <f>+T68-AQ68</f>
        <v>0</v>
      </c>
      <c r="BM68" s="25">
        <f t="shared" si="71"/>
        <v>0</v>
      </c>
      <c r="BN68" s="25">
        <f t="shared" si="71"/>
        <v>0</v>
      </c>
      <c r="BO68" s="25"/>
      <c r="BP68" s="25"/>
      <c r="BQ68" s="25">
        <f t="shared" si="72"/>
        <v>0</v>
      </c>
      <c r="BR68" s="25">
        <f t="shared" si="73"/>
        <v>20979102</v>
      </c>
      <c r="BS68" s="27">
        <f t="shared" ref="BS68:BS91" si="84">+BT68/G68</f>
        <v>0.9172068022045089</v>
      </c>
      <c r="BT68" s="25">
        <f t="shared" si="74"/>
        <v>361644551</v>
      </c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>
        <f>+'[1]JULIO 2016'!$H$2151</f>
        <v>361644551</v>
      </c>
      <c r="CO68" s="27">
        <f t="shared" si="75"/>
        <v>8.2793197795491102E-2</v>
      </c>
      <c r="CP68" s="25">
        <f t="shared" si="76"/>
        <v>32644447</v>
      </c>
      <c r="CQ68" s="25">
        <f t="shared" si="77"/>
        <v>0</v>
      </c>
      <c r="CR68" s="25">
        <f t="shared" si="77"/>
        <v>0</v>
      </c>
      <c r="CS68" s="25">
        <f t="shared" si="77"/>
        <v>0</v>
      </c>
      <c r="CT68" s="25">
        <f t="shared" si="77"/>
        <v>0</v>
      </c>
      <c r="CU68" s="25">
        <f t="shared" si="77"/>
        <v>0</v>
      </c>
      <c r="CV68" s="25">
        <f t="shared" si="77"/>
        <v>0</v>
      </c>
      <c r="CW68" s="25">
        <f t="shared" si="78"/>
        <v>0</v>
      </c>
      <c r="CX68" s="25">
        <f t="shared" si="78"/>
        <v>0</v>
      </c>
      <c r="CY68" s="25">
        <f t="shared" si="78"/>
        <v>0</v>
      </c>
      <c r="CZ68" s="25">
        <f t="shared" si="79"/>
        <v>0</v>
      </c>
      <c r="DA68" s="25">
        <f t="shared" si="79"/>
        <v>0</v>
      </c>
      <c r="DB68" s="25">
        <f t="shared" si="79"/>
        <v>0</v>
      </c>
      <c r="DC68" s="25">
        <f t="shared" si="80"/>
        <v>0</v>
      </c>
      <c r="DD68" s="25">
        <f t="shared" si="80"/>
        <v>0</v>
      </c>
      <c r="DE68" s="25">
        <f t="shared" si="80"/>
        <v>0</v>
      </c>
      <c r="DF68" s="25"/>
      <c r="DG68" s="25">
        <f t="shared" si="81"/>
        <v>0</v>
      </c>
      <c r="DH68" s="58">
        <f t="shared" si="81"/>
        <v>0</v>
      </c>
      <c r="DI68" s="25">
        <f t="shared" si="81"/>
        <v>32644447</v>
      </c>
    </row>
    <row r="69" spans="1:113" ht="36" customHeight="1" x14ac:dyDescent="0.25">
      <c r="A69" s="223"/>
      <c r="B69" s="226"/>
      <c r="C69" s="21" t="s">
        <v>208</v>
      </c>
      <c r="D69" s="22" t="s">
        <v>209</v>
      </c>
      <c r="E69" s="23">
        <v>520</v>
      </c>
      <c r="F69" s="24" t="s">
        <v>91</v>
      </c>
      <c r="G69" s="25">
        <f t="shared" si="67"/>
        <v>20000000</v>
      </c>
      <c r="H69" s="37"/>
      <c r="I69" s="37"/>
      <c r="J69" s="37"/>
      <c r="K69" s="25">
        <v>20000000</v>
      </c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61"/>
      <c r="AB69" s="27">
        <f t="shared" si="82"/>
        <v>0</v>
      </c>
      <c r="AC69" s="25">
        <f t="shared" si="68"/>
        <v>0</v>
      </c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7">
        <f t="shared" si="83"/>
        <v>1</v>
      </c>
      <c r="AY69" s="25">
        <f t="shared" si="69"/>
        <v>20000000</v>
      </c>
      <c r="AZ69" s="25">
        <f t="shared" si="70"/>
        <v>0</v>
      </c>
      <c r="BA69" s="25">
        <f t="shared" si="70"/>
        <v>0</v>
      </c>
      <c r="BB69" s="25">
        <f t="shared" si="70"/>
        <v>0</v>
      </c>
      <c r="BC69" s="25">
        <f t="shared" si="70"/>
        <v>20000000</v>
      </c>
      <c r="BD69" s="25">
        <f t="shared" si="70"/>
        <v>0</v>
      </c>
      <c r="BE69" s="25">
        <f t="shared" si="70"/>
        <v>0</v>
      </c>
      <c r="BF69" s="25">
        <f t="shared" si="70"/>
        <v>0</v>
      </c>
      <c r="BG69" s="25">
        <f t="shared" si="70"/>
        <v>0</v>
      </c>
      <c r="BH69" s="25">
        <f t="shared" si="70"/>
        <v>0</v>
      </c>
      <c r="BI69" s="25">
        <f t="shared" si="70"/>
        <v>0</v>
      </c>
      <c r="BJ69" s="25">
        <f t="shared" si="70"/>
        <v>0</v>
      </c>
      <c r="BK69" s="25">
        <f t="shared" si="70"/>
        <v>0</v>
      </c>
      <c r="BL69" s="25">
        <f t="shared" si="70"/>
        <v>0</v>
      </c>
      <c r="BM69" s="25">
        <f t="shared" si="70"/>
        <v>0</v>
      </c>
      <c r="BN69" s="25">
        <f t="shared" si="70"/>
        <v>0</v>
      </c>
      <c r="BO69" s="25"/>
      <c r="BP69" s="25">
        <f>X69-AU69</f>
        <v>0</v>
      </c>
      <c r="BQ69" s="25">
        <f t="shared" si="72"/>
        <v>0</v>
      </c>
      <c r="BR69" s="25">
        <f>Z69-AW69</f>
        <v>0</v>
      </c>
      <c r="BS69" s="27">
        <f t="shared" si="84"/>
        <v>0</v>
      </c>
      <c r="BT69" s="25">
        <f t="shared" si="74"/>
        <v>0</v>
      </c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7">
        <f t="shared" si="75"/>
        <v>1</v>
      </c>
      <c r="CP69" s="25">
        <f t="shared" si="76"/>
        <v>20000000</v>
      </c>
      <c r="CQ69" s="25">
        <f t="shared" si="77"/>
        <v>0</v>
      </c>
      <c r="CR69" s="25">
        <f t="shared" si="77"/>
        <v>0</v>
      </c>
      <c r="CS69" s="25">
        <f t="shared" si="77"/>
        <v>0</v>
      </c>
      <c r="CT69" s="25">
        <f t="shared" si="77"/>
        <v>20000000</v>
      </c>
      <c r="CU69" s="25">
        <f t="shared" si="77"/>
        <v>0</v>
      </c>
      <c r="CV69" s="25">
        <f t="shared" si="77"/>
        <v>0</v>
      </c>
      <c r="CW69" s="25">
        <f t="shared" si="77"/>
        <v>0</v>
      </c>
      <c r="CX69" s="25">
        <f t="shared" si="77"/>
        <v>0</v>
      </c>
      <c r="CY69" s="25">
        <f t="shared" si="77"/>
        <v>0</v>
      </c>
      <c r="CZ69" s="25">
        <f t="shared" si="79"/>
        <v>0</v>
      </c>
      <c r="DA69" s="25">
        <f t="shared" si="79"/>
        <v>0</v>
      </c>
      <c r="DB69" s="25">
        <f t="shared" si="79"/>
        <v>0</v>
      </c>
      <c r="DC69" s="25">
        <f t="shared" si="79"/>
        <v>0</v>
      </c>
      <c r="DD69" s="25">
        <f t="shared" si="79"/>
        <v>0</v>
      </c>
      <c r="DE69" s="25">
        <f t="shared" si="79"/>
        <v>0</v>
      </c>
      <c r="DF69" s="25"/>
      <c r="DG69" s="25">
        <f t="shared" ref="DG69:DI70" si="85">X69-CL69</f>
        <v>0</v>
      </c>
      <c r="DH69" s="25">
        <f t="shared" si="85"/>
        <v>0</v>
      </c>
      <c r="DI69" s="25">
        <f t="shared" si="85"/>
        <v>0</v>
      </c>
    </row>
    <row r="70" spans="1:113" ht="34.5" customHeight="1" x14ac:dyDescent="0.25">
      <c r="A70" s="224"/>
      <c r="B70" s="227"/>
      <c r="C70" s="21" t="s">
        <v>210</v>
      </c>
      <c r="D70" s="22" t="s">
        <v>211</v>
      </c>
      <c r="E70" s="23">
        <v>520</v>
      </c>
      <c r="F70" s="24" t="s">
        <v>91</v>
      </c>
      <c r="G70" s="25">
        <f t="shared" si="67"/>
        <v>20000000</v>
      </c>
      <c r="H70" s="37"/>
      <c r="I70" s="37"/>
      <c r="J70" s="37"/>
      <c r="K70" s="25">
        <v>20000000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61"/>
      <c r="AB70" s="27">
        <f t="shared" si="82"/>
        <v>0.76</v>
      </c>
      <c r="AC70" s="25">
        <f t="shared" si="68"/>
        <v>15200000</v>
      </c>
      <c r="AD70" s="25"/>
      <c r="AE70" s="25"/>
      <c r="AF70" s="25"/>
      <c r="AG70" s="25"/>
      <c r="AH70" s="25">
        <f>+'[3]ABRIL 2016'!$O$1527</f>
        <v>15200000</v>
      </c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7">
        <f t="shared" si="83"/>
        <v>0.24</v>
      </c>
      <c r="AY70" s="25">
        <f t="shared" si="69"/>
        <v>4800000</v>
      </c>
      <c r="AZ70" s="25">
        <f t="shared" si="70"/>
        <v>0</v>
      </c>
      <c r="BA70" s="25">
        <f t="shared" si="70"/>
        <v>0</v>
      </c>
      <c r="BB70" s="25">
        <f t="shared" si="70"/>
        <v>0</v>
      </c>
      <c r="BC70" s="25">
        <f t="shared" si="70"/>
        <v>4800000</v>
      </c>
      <c r="BD70" s="25">
        <f t="shared" si="70"/>
        <v>0</v>
      </c>
      <c r="BE70" s="25">
        <f t="shared" si="70"/>
        <v>0</v>
      </c>
      <c r="BF70" s="25">
        <f t="shared" si="70"/>
        <v>0</v>
      </c>
      <c r="BG70" s="25">
        <f t="shared" si="70"/>
        <v>0</v>
      </c>
      <c r="BH70" s="25">
        <f t="shared" si="70"/>
        <v>0</v>
      </c>
      <c r="BI70" s="25">
        <f t="shared" si="70"/>
        <v>0</v>
      </c>
      <c r="BJ70" s="25">
        <f t="shared" si="70"/>
        <v>0</v>
      </c>
      <c r="BK70" s="25">
        <f t="shared" si="70"/>
        <v>0</v>
      </c>
      <c r="BL70" s="25">
        <f t="shared" si="70"/>
        <v>0</v>
      </c>
      <c r="BM70" s="25">
        <f t="shared" si="70"/>
        <v>0</v>
      </c>
      <c r="BN70" s="25">
        <f t="shared" si="70"/>
        <v>0</v>
      </c>
      <c r="BO70" s="25"/>
      <c r="BP70" s="25">
        <f>X70-AU70</f>
        <v>0</v>
      </c>
      <c r="BQ70" s="25">
        <f t="shared" si="72"/>
        <v>0</v>
      </c>
      <c r="BR70" s="25">
        <f>Z70-AW70</f>
        <v>0</v>
      </c>
      <c r="BS70" s="27">
        <f t="shared" si="84"/>
        <v>0.62436239999999998</v>
      </c>
      <c r="BT70" s="25">
        <f t="shared" si="74"/>
        <v>12487248</v>
      </c>
      <c r="BU70" s="25"/>
      <c r="BV70" s="25"/>
      <c r="BW70" s="25"/>
      <c r="BX70" s="25"/>
      <c r="BY70" s="25">
        <f>+'[7]MAYO 2016'!$H$1761</f>
        <v>12487248</v>
      </c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7">
        <f t="shared" si="75"/>
        <v>0.37563760000000002</v>
      </c>
      <c r="CP70" s="25">
        <f t="shared" si="76"/>
        <v>7512752</v>
      </c>
      <c r="CQ70" s="25">
        <f t="shared" si="77"/>
        <v>0</v>
      </c>
      <c r="CR70" s="25">
        <f t="shared" si="77"/>
        <v>0</v>
      </c>
      <c r="CS70" s="25">
        <f t="shared" si="77"/>
        <v>0</v>
      </c>
      <c r="CT70" s="25">
        <f t="shared" si="77"/>
        <v>7512752</v>
      </c>
      <c r="CU70" s="25">
        <f t="shared" si="77"/>
        <v>0</v>
      </c>
      <c r="CV70" s="25">
        <f t="shared" si="77"/>
        <v>0</v>
      </c>
      <c r="CW70" s="25">
        <f t="shared" si="77"/>
        <v>0</v>
      </c>
      <c r="CX70" s="25">
        <f t="shared" si="77"/>
        <v>0</v>
      </c>
      <c r="CY70" s="25">
        <f t="shared" si="77"/>
        <v>0</v>
      </c>
      <c r="CZ70" s="25">
        <f t="shared" si="79"/>
        <v>0</v>
      </c>
      <c r="DA70" s="25">
        <f t="shared" si="79"/>
        <v>0</v>
      </c>
      <c r="DB70" s="25">
        <f t="shared" si="79"/>
        <v>0</v>
      </c>
      <c r="DC70" s="25">
        <f t="shared" si="79"/>
        <v>0</v>
      </c>
      <c r="DD70" s="25">
        <f t="shared" si="79"/>
        <v>0</v>
      </c>
      <c r="DE70" s="25">
        <f t="shared" si="79"/>
        <v>0</v>
      </c>
      <c r="DF70" s="25"/>
      <c r="DG70" s="25">
        <f t="shared" si="85"/>
        <v>0</v>
      </c>
      <c r="DH70" s="25">
        <f t="shared" si="85"/>
        <v>0</v>
      </c>
      <c r="DI70" s="25">
        <f t="shared" si="85"/>
        <v>0</v>
      </c>
    </row>
    <row r="71" spans="1:113" ht="33" customHeight="1" x14ac:dyDescent="0.25">
      <c r="A71" s="222" t="s">
        <v>179</v>
      </c>
      <c r="B71" s="236" t="s">
        <v>212</v>
      </c>
      <c r="C71" s="21" t="s">
        <v>213</v>
      </c>
      <c r="D71" s="22" t="s">
        <v>214</v>
      </c>
      <c r="E71" s="23">
        <v>520</v>
      </c>
      <c r="F71" s="24" t="s">
        <v>91</v>
      </c>
      <c r="G71" s="25">
        <f t="shared" si="67"/>
        <v>10000000</v>
      </c>
      <c r="H71" s="37"/>
      <c r="I71" s="25"/>
      <c r="J71" s="25"/>
      <c r="K71" s="25">
        <f>20000000-10000000</f>
        <v>10000000</v>
      </c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61"/>
      <c r="AB71" s="27">
        <f t="shared" si="82"/>
        <v>0</v>
      </c>
      <c r="AC71" s="25">
        <f t="shared" si="68"/>
        <v>0</v>
      </c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7">
        <f t="shared" si="83"/>
        <v>1</v>
      </c>
      <c r="AY71" s="25">
        <f t="shared" si="69"/>
        <v>10000000</v>
      </c>
      <c r="AZ71" s="25">
        <f t="shared" si="70"/>
        <v>0</v>
      </c>
      <c r="BA71" s="25">
        <f t="shared" si="70"/>
        <v>0</v>
      </c>
      <c r="BB71" s="25">
        <f t="shared" si="70"/>
        <v>0</v>
      </c>
      <c r="BC71" s="25">
        <f t="shared" ref="BC71:BN86" si="86">+K71-AH71</f>
        <v>10000000</v>
      </c>
      <c r="BD71" s="25">
        <f t="shared" si="86"/>
        <v>0</v>
      </c>
      <c r="BE71" s="25">
        <f t="shared" si="86"/>
        <v>0</v>
      </c>
      <c r="BF71" s="25">
        <f t="shared" si="86"/>
        <v>0</v>
      </c>
      <c r="BG71" s="25">
        <f t="shared" si="86"/>
        <v>0</v>
      </c>
      <c r="BH71" s="25">
        <f t="shared" si="86"/>
        <v>0</v>
      </c>
      <c r="BI71" s="25">
        <f t="shared" si="86"/>
        <v>0</v>
      </c>
      <c r="BJ71" s="25">
        <f t="shared" si="86"/>
        <v>0</v>
      </c>
      <c r="BK71" s="25">
        <f t="shared" si="86"/>
        <v>0</v>
      </c>
      <c r="BL71" s="25">
        <f t="shared" si="86"/>
        <v>0</v>
      </c>
      <c r="BM71" s="25">
        <f t="shared" si="86"/>
        <v>0</v>
      </c>
      <c r="BN71" s="25">
        <f t="shared" si="86"/>
        <v>0</v>
      </c>
      <c r="BO71" s="25"/>
      <c r="BP71" s="25"/>
      <c r="BQ71" s="25">
        <f t="shared" si="72"/>
        <v>0</v>
      </c>
      <c r="BR71" s="25">
        <f t="shared" ref="BR71:BR90" si="87">+Z71-AW71</f>
        <v>0</v>
      </c>
      <c r="BS71" s="27">
        <f t="shared" si="84"/>
        <v>0</v>
      </c>
      <c r="BT71" s="25">
        <f t="shared" si="74"/>
        <v>0</v>
      </c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7">
        <f t="shared" si="75"/>
        <v>1</v>
      </c>
      <c r="CP71" s="25">
        <f t="shared" si="76"/>
        <v>10000000</v>
      </c>
      <c r="CQ71" s="25">
        <f t="shared" si="77"/>
        <v>0</v>
      </c>
      <c r="CR71" s="25">
        <f t="shared" si="77"/>
        <v>0</v>
      </c>
      <c r="CS71" s="25">
        <f t="shared" si="77"/>
        <v>0</v>
      </c>
      <c r="CT71" s="25">
        <f t="shared" si="77"/>
        <v>10000000</v>
      </c>
      <c r="CU71" s="25">
        <f t="shared" si="77"/>
        <v>0</v>
      </c>
      <c r="CV71" s="25">
        <f t="shared" si="77"/>
        <v>0</v>
      </c>
      <c r="CW71" s="25">
        <f t="shared" ref="CW71:CY73" si="88">+N71-CB71</f>
        <v>0</v>
      </c>
      <c r="CX71" s="25">
        <f t="shared" si="88"/>
        <v>0</v>
      </c>
      <c r="CY71" s="25">
        <f t="shared" si="88"/>
        <v>0</v>
      </c>
      <c r="CZ71" s="25">
        <f t="shared" si="79"/>
        <v>0</v>
      </c>
      <c r="DA71" s="25">
        <f t="shared" si="79"/>
        <v>0</v>
      </c>
      <c r="DB71" s="25">
        <f t="shared" si="79"/>
        <v>0</v>
      </c>
      <c r="DC71" s="25">
        <f t="shared" ref="DC71:DE82" si="89">+T71-CH71</f>
        <v>0</v>
      </c>
      <c r="DD71" s="25">
        <f t="shared" si="89"/>
        <v>0</v>
      </c>
      <c r="DE71" s="25">
        <f t="shared" si="89"/>
        <v>0</v>
      </c>
      <c r="DF71" s="25"/>
      <c r="DG71" s="25">
        <f t="shared" ref="DG71:DI82" si="90">+X71-CL71</f>
        <v>0</v>
      </c>
      <c r="DH71" s="58">
        <f t="shared" si="90"/>
        <v>0</v>
      </c>
      <c r="DI71" s="25">
        <f t="shared" si="90"/>
        <v>0</v>
      </c>
    </row>
    <row r="72" spans="1:113" ht="35.25" customHeight="1" x14ac:dyDescent="0.25">
      <c r="A72" s="223"/>
      <c r="B72" s="237"/>
      <c r="C72" s="21" t="s">
        <v>215</v>
      </c>
      <c r="D72" s="22" t="s">
        <v>216</v>
      </c>
      <c r="E72" s="23">
        <v>520</v>
      </c>
      <c r="F72" s="24" t="s">
        <v>91</v>
      </c>
      <c r="G72" s="25">
        <f t="shared" si="67"/>
        <v>20000000</v>
      </c>
      <c r="H72" s="37"/>
      <c r="I72" s="25"/>
      <c r="J72" s="25"/>
      <c r="K72" s="25">
        <v>20000000</v>
      </c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61"/>
      <c r="AB72" s="27">
        <f t="shared" si="82"/>
        <v>1</v>
      </c>
      <c r="AC72" s="25">
        <f t="shared" si="68"/>
        <v>20000000</v>
      </c>
      <c r="AD72" s="25"/>
      <c r="AE72" s="25"/>
      <c r="AF72" s="25"/>
      <c r="AG72" s="25"/>
      <c r="AH72" s="25">
        <f>+'[4]ENERO 2016'!$O$771</f>
        <v>20000000</v>
      </c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7">
        <f t="shared" si="83"/>
        <v>0</v>
      </c>
      <c r="AY72" s="25">
        <f t="shared" si="69"/>
        <v>0</v>
      </c>
      <c r="AZ72" s="25">
        <f t="shared" si="70"/>
        <v>0</v>
      </c>
      <c r="BA72" s="25">
        <f t="shared" si="70"/>
        <v>0</v>
      </c>
      <c r="BB72" s="25">
        <f t="shared" si="70"/>
        <v>0</v>
      </c>
      <c r="BC72" s="25">
        <f t="shared" si="86"/>
        <v>0</v>
      </c>
      <c r="BD72" s="25">
        <f t="shared" si="86"/>
        <v>0</v>
      </c>
      <c r="BE72" s="25">
        <f t="shared" si="86"/>
        <v>0</v>
      </c>
      <c r="BF72" s="25">
        <f t="shared" si="86"/>
        <v>0</v>
      </c>
      <c r="BG72" s="25">
        <f t="shared" si="86"/>
        <v>0</v>
      </c>
      <c r="BH72" s="25">
        <f t="shared" si="86"/>
        <v>0</v>
      </c>
      <c r="BI72" s="25">
        <f t="shared" si="86"/>
        <v>0</v>
      </c>
      <c r="BJ72" s="25">
        <f t="shared" si="86"/>
        <v>0</v>
      </c>
      <c r="BK72" s="25">
        <f t="shared" si="86"/>
        <v>0</v>
      </c>
      <c r="BL72" s="25">
        <f t="shared" si="86"/>
        <v>0</v>
      </c>
      <c r="BM72" s="25">
        <f t="shared" si="86"/>
        <v>0</v>
      </c>
      <c r="BN72" s="25">
        <f t="shared" si="86"/>
        <v>0</v>
      </c>
      <c r="BO72" s="25"/>
      <c r="BP72" s="25"/>
      <c r="BQ72" s="25">
        <f t="shared" si="72"/>
        <v>0</v>
      </c>
      <c r="BR72" s="25">
        <f t="shared" si="87"/>
        <v>0</v>
      </c>
      <c r="BS72" s="27">
        <f t="shared" si="84"/>
        <v>0.89853749999999999</v>
      </c>
      <c r="BT72" s="25">
        <f t="shared" si="74"/>
        <v>17970750</v>
      </c>
      <c r="BU72" s="25"/>
      <c r="BV72" s="25"/>
      <c r="BW72" s="25"/>
      <c r="BX72" s="25"/>
      <c r="BY72" s="25">
        <f>+'[4]ENERO 2016'!$H$769</f>
        <v>17970750</v>
      </c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7">
        <f t="shared" si="75"/>
        <v>0.10146250000000001</v>
      </c>
      <c r="CP72" s="25">
        <f t="shared" si="76"/>
        <v>2029250</v>
      </c>
      <c r="CQ72" s="25">
        <f t="shared" si="77"/>
        <v>0</v>
      </c>
      <c r="CR72" s="25">
        <f t="shared" si="77"/>
        <v>0</v>
      </c>
      <c r="CS72" s="25">
        <f t="shared" si="77"/>
        <v>0</v>
      </c>
      <c r="CT72" s="25">
        <f t="shared" si="77"/>
        <v>2029250</v>
      </c>
      <c r="CU72" s="25">
        <f t="shared" si="77"/>
        <v>0</v>
      </c>
      <c r="CV72" s="25">
        <f t="shared" si="77"/>
        <v>0</v>
      </c>
      <c r="CW72" s="25">
        <f t="shared" si="88"/>
        <v>0</v>
      </c>
      <c r="CX72" s="25">
        <f t="shared" si="88"/>
        <v>0</v>
      </c>
      <c r="CY72" s="25">
        <f t="shared" si="88"/>
        <v>0</v>
      </c>
      <c r="CZ72" s="25">
        <f t="shared" si="79"/>
        <v>0</v>
      </c>
      <c r="DA72" s="25">
        <f t="shared" si="79"/>
        <v>0</v>
      </c>
      <c r="DB72" s="25">
        <f t="shared" si="79"/>
        <v>0</v>
      </c>
      <c r="DC72" s="25">
        <f t="shared" si="89"/>
        <v>0</v>
      </c>
      <c r="DD72" s="25">
        <f t="shared" si="89"/>
        <v>0</v>
      </c>
      <c r="DE72" s="25">
        <f t="shared" si="89"/>
        <v>0</v>
      </c>
      <c r="DF72" s="25"/>
      <c r="DG72" s="25">
        <f t="shared" si="90"/>
        <v>0</v>
      </c>
      <c r="DH72" s="58">
        <f t="shared" si="90"/>
        <v>0</v>
      </c>
      <c r="DI72" s="25">
        <f t="shared" si="90"/>
        <v>0</v>
      </c>
    </row>
    <row r="73" spans="1:113" ht="33.75" customHeight="1" x14ac:dyDescent="0.25">
      <c r="A73" s="223"/>
      <c r="B73" s="237"/>
      <c r="C73" s="21" t="s">
        <v>217</v>
      </c>
      <c r="D73" s="22" t="s">
        <v>218</v>
      </c>
      <c r="E73" s="23">
        <v>520</v>
      </c>
      <c r="F73" s="24" t="s">
        <v>76</v>
      </c>
      <c r="G73" s="25">
        <f t="shared" si="67"/>
        <v>1000000</v>
      </c>
      <c r="H73" s="37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>
        <f>3000000-2000000</f>
        <v>1000000</v>
      </c>
      <c r="AA73" s="61"/>
      <c r="AB73" s="27">
        <f t="shared" si="82"/>
        <v>1</v>
      </c>
      <c r="AC73" s="25">
        <f t="shared" si="68"/>
        <v>1000000</v>
      </c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>
        <f>+'[3]ABRIL 2016'!$G$1547</f>
        <v>1000000</v>
      </c>
      <c r="AX73" s="27">
        <f t="shared" si="83"/>
        <v>0</v>
      </c>
      <c r="AY73" s="25">
        <f t="shared" si="69"/>
        <v>0</v>
      </c>
      <c r="AZ73" s="25">
        <f t="shared" si="70"/>
        <v>0</v>
      </c>
      <c r="BA73" s="25">
        <f t="shared" si="70"/>
        <v>0</v>
      </c>
      <c r="BB73" s="25">
        <f t="shared" si="70"/>
        <v>0</v>
      </c>
      <c r="BC73" s="25">
        <f t="shared" si="86"/>
        <v>0</v>
      </c>
      <c r="BD73" s="25">
        <f t="shared" si="86"/>
        <v>0</v>
      </c>
      <c r="BE73" s="25">
        <f t="shared" si="86"/>
        <v>0</v>
      </c>
      <c r="BF73" s="25">
        <f t="shared" si="86"/>
        <v>0</v>
      </c>
      <c r="BG73" s="25">
        <f t="shared" si="86"/>
        <v>0</v>
      </c>
      <c r="BH73" s="25">
        <f t="shared" si="86"/>
        <v>0</v>
      </c>
      <c r="BI73" s="25">
        <f t="shared" si="86"/>
        <v>0</v>
      </c>
      <c r="BJ73" s="25">
        <f t="shared" si="86"/>
        <v>0</v>
      </c>
      <c r="BK73" s="25">
        <f t="shared" si="86"/>
        <v>0</v>
      </c>
      <c r="BL73" s="25">
        <f t="shared" si="86"/>
        <v>0</v>
      </c>
      <c r="BM73" s="25">
        <f t="shared" si="86"/>
        <v>0</v>
      </c>
      <c r="BN73" s="25">
        <f t="shared" si="86"/>
        <v>0</v>
      </c>
      <c r="BO73" s="25"/>
      <c r="BP73" s="25"/>
      <c r="BQ73" s="25">
        <f t="shared" si="72"/>
        <v>0</v>
      </c>
      <c r="BR73" s="25">
        <f t="shared" si="87"/>
        <v>0</v>
      </c>
      <c r="BS73" s="27">
        <f t="shared" si="84"/>
        <v>1</v>
      </c>
      <c r="BT73" s="25">
        <f t="shared" si="74"/>
        <v>1000000</v>
      </c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>
        <f>+'[3]ABRIL 2016'!$H$1547</f>
        <v>1000000</v>
      </c>
      <c r="CO73" s="27">
        <f t="shared" si="75"/>
        <v>0</v>
      </c>
      <c r="CP73" s="25">
        <f t="shared" si="76"/>
        <v>0</v>
      </c>
      <c r="CQ73" s="25">
        <f t="shared" si="77"/>
        <v>0</v>
      </c>
      <c r="CR73" s="25">
        <f t="shared" si="77"/>
        <v>0</v>
      </c>
      <c r="CS73" s="25">
        <f t="shared" si="77"/>
        <v>0</v>
      </c>
      <c r="CT73" s="25">
        <f t="shared" si="77"/>
        <v>0</v>
      </c>
      <c r="CU73" s="25">
        <f t="shared" si="77"/>
        <v>0</v>
      </c>
      <c r="CV73" s="25">
        <f t="shared" si="77"/>
        <v>0</v>
      </c>
      <c r="CW73" s="25">
        <f t="shared" si="88"/>
        <v>0</v>
      </c>
      <c r="CX73" s="25">
        <f t="shared" si="88"/>
        <v>0</v>
      </c>
      <c r="CY73" s="25">
        <f t="shared" si="88"/>
        <v>0</v>
      </c>
      <c r="CZ73" s="25">
        <f t="shared" si="79"/>
        <v>0</v>
      </c>
      <c r="DA73" s="25">
        <f t="shared" si="79"/>
        <v>0</v>
      </c>
      <c r="DB73" s="25">
        <f t="shared" si="79"/>
        <v>0</v>
      </c>
      <c r="DC73" s="25">
        <f t="shared" si="89"/>
        <v>0</v>
      </c>
      <c r="DD73" s="25">
        <f t="shared" si="89"/>
        <v>0</v>
      </c>
      <c r="DE73" s="25">
        <f t="shared" si="89"/>
        <v>0</v>
      </c>
      <c r="DF73" s="25"/>
      <c r="DG73" s="25">
        <f t="shared" si="90"/>
        <v>0</v>
      </c>
      <c r="DH73" s="58">
        <f t="shared" si="90"/>
        <v>0</v>
      </c>
      <c r="DI73" s="25">
        <f t="shared" si="90"/>
        <v>0</v>
      </c>
    </row>
    <row r="74" spans="1:113" ht="33" customHeight="1" x14ac:dyDescent="0.25">
      <c r="A74" s="223"/>
      <c r="B74" s="237"/>
      <c r="C74" s="21" t="s">
        <v>219</v>
      </c>
      <c r="D74" s="22" t="s">
        <v>220</v>
      </c>
      <c r="E74" s="23">
        <v>520</v>
      </c>
      <c r="F74" s="24" t="s">
        <v>91</v>
      </c>
      <c r="G74" s="25">
        <f t="shared" si="67"/>
        <v>5000000</v>
      </c>
      <c r="H74" s="37"/>
      <c r="I74" s="25"/>
      <c r="J74" s="25"/>
      <c r="K74" s="25">
        <v>5000000</v>
      </c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61"/>
      <c r="AB74" s="27">
        <f t="shared" si="82"/>
        <v>0</v>
      </c>
      <c r="AC74" s="25">
        <f t="shared" si="68"/>
        <v>0</v>
      </c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7">
        <f t="shared" si="83"/>
        <v>1</v>
      </c>
      <c r="AY74" s="25">
        <f t="shared" si="69"/>
        <v>5000000</v>
      </c>
      <c r="AZ74" s="25">
        <f t="shared" si="70"/>
        <v>0</v>
      </c>
      <c r="BA74" s="25">
        <f t="shared" si="70"/>
        <v>0</v>
      </c>
      <c r="BB74" s="25">
        <f t="shared" si="70"/>
        <v>0</v>
      </c>
      <c r="BC74" s="25">
        <f t="shared" si="86"/>
        <v>5000000</v>
      </c>
      <c r="BD74" s="25"/>
      <c r="BE74" s="25"/>
      <c r="BF74" s="25"/>
      <c r="BG74" s="25"/>
      <c r="BH74" s="25"/>
      <c r="BI74" s="25">
        <f t="shared" si="86"/>
        <v>0</v>
      </c>
      <c r="BJ74" s="25">
        <f t="shared" si="86"/>
        <v>0</v>
      </c>
      <c r="BK74" s="25">
        <f t="shared" si="86"/>
        <v>0</v>
      </c>
      <c r="BL74" s="25"/>
      <c r="BM74" s="25">
        <f t="shared" si="86"/>
        <v>0</v>
      </c>
      <c r="BN74" s="25">
        <f t="shared" si="86"/>
        <v>0</v>
      </c>
      <c r="BO74" s="25"/>
      <c r="BP74" s="25"/>
      <c r="BQ74" s="25">
        <f t="shared" si="72"/>
        <v>0</v>
      </c>
      <c r="BR74" s="25">
        <f t="shared" si="87"/>
        <v>0</v>
      </c>
      <c r="BS74" s="27">
        <f t="shared" si="84"/>
        <v>0</v>
      </c>
      <c r="BT74" s="25">
        <f t="shared" si="74"/>
        <v>0</v>
      </c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7">
        <f t="shared" si="75"/>
        <v>1</v>
      </c>
      <c r="CP74" s="25">
        <f t="shared" si="76"/>
        <v>5000000</v>
      </c>
      <c r="CQ74" s="25">
        <f t="shared" si="77"/>
        <v>0</v>
      </c>
      <c r="CR74" s="25">
        <f t="shared" si="77"/>
        <v>0</v>
      </c>
      <c r="CS74" s="25">
        <f t="shared" si="77"/>
        <v>0</v>
      </c>
      <c r="CT74" s="25">
        <f t="shared" si="77"/>
        <v>5000000</v>
      </c>
      <c r="CU74" s="25"/>
      <c r="CV74" s="25"/>
      <c r="CW74" s="25"/>
      <c r="CX74" s="25"/>
      <c r="CY74" s="25"/>
      <c r="CZ74" s="25">
        <f t="shared" si="79"/>
        <v>0</v>
      </c>
      <c r="DA74" s="25">
        <f t="shared" si="79"/>
        <v>0</v>
      </c>
      <c r="DB74" s="25">
        <f t="shared" si="79"/>
        <v>0</v>
      </c>
      <c r="DC74" s="25">
        <f t="shared" si="89"/>
        <v>0</v>
      </c>
      <c r="DD74" s="25">
        <f t="shared" si="89"/>
        <v>0</v>
      </c>
      <c r="DE74" s="25">
        <f t="shared" si="89"/>
        <v>0</v>
      </c>
      <c r="DF74" s="25"/>
      <c r="DG74" s="25"/>
      <c r="DH74" s="58"/>
      <c r="DI74" s="25">
        <f t="shared" si="90"/>
        <v>0</v>
      </c>
    </row>
    <row r="75" spans="1:113" ht="22.5" customHeight="1" x14ac:dyDescent="0.25">
      <c r="A75" s="223"/>
      <c r="B75" s="237"/>
      <c r="C75" s="21" t="s">
        <v>221</v>
      </c>
      <c r="D75" s="22" t="s">
        <v>222</v>
      </c>
      <c r="E75" s="23">
        <v>520</v>
      </c>
      <c r="F75" s="24" t="s">
        <v>91</v>
      </c>
      <c r="G75" s="25">
        <f t="shared" si="67"/>
        <v>5000000</v>
      </c>
      <c r="H75" s="37"/>
      <c r="I75" s="25"/>
      <c r="J75" s="25"/>
      <c r="K75" s="25">
        <v>5000000</v>
      </c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61"/>
      <c r="AB75" s="27">
        <f t="shared" si="82"/>
        <v>0</v>
      </c>
      <c r="AC75" s="25">
        <f t="shared" si="68"/>
        <v>0</v>
      </c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7">
        <f t="shared" si="83"/>
        <v>1</v>
      </c>
      <c r="AY75" s="25">
        <f t="shared" si="69"/>
        <v>5000000</v>
      </c>
      <c r="AZ75" s="25">
        <f t="shared" si="70"/>
        <v>0</v>
      </c>
      <c r="BA75" s="25">
        <f t="shared" si="70"/>
        <v>0</v>
      </c>
      <c r="BB75" s="25">
        <f t="shared" si="70"/>
        <v>0</v>
      </c>
      <c r="BC75" s="25">
        <f t="shared" si="86"/>
        <v>5000000</v>
      </c>
      <c r="BD75" s="25"/>
      <c r="BE75" s="25"/>
      <c r="BF75" s="25"/>
      <c r="BG75" s="25"/>
      <c r="BH75" s="25"/>
      <c r="BI75" s="25">
        <f t="shared" si="86"/>
        <v>0</v>
      </c>
      <c r="BJ75" s="25">
        <f t="shared" si="86"/>
        <v>0</v>
      </c>
      <c r="BK75" s="25">
        <f t="shared" si="86"/>
        <v>0</v>
      </c>
      <c r="BL75" s="25"/>
      <c r="BM75" s="25">
        <f t="shared" si="86"/>
        <v>0</v>
      </c>
      <c r="BN75" s="25">
        <f t="shared" si="86"/>
        <v>0</v>
      </c>
      <c r="BO75" s="25"/>
      <c r="BP75" s="25"/>
      <c r="BQ75" s="25">
        <f t="shared" si="72"/>
        <v>0</v>
      </c>
      <c r="BR75" s="25">
        <f t="shared" si="87"/>
        <v>0</v>
      </c>
      <c r="BS75" s="27">
        <f t="shared" si="84"/>
        <v>0</v>
      </c>
      <c r="BT75" s="25">
        <f t="shared" si="74"/>
        <v>0</v>
      </c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7">
        <f t="shared" si="75"/>
        <v>1</v>
      </c>
      <c r="CP75" s="25">
        <f t="shared" si="76"/>
        <v>5000000</v>
      </c>
      <c r="CQ75" s="25">
        <f t="shared" ref="CQ75:CV90" si="91">H75-BV75</f>
        <v>0</v>
      </c>
      <c r="CR75" s="25">
        <f t="shared" si="91"/>
        <v>0</v>
      </c>
      <c r="CS75" s="25">
        <f t="shared" si="91"/>
        <v>0</v>
      </c>
      <c r="CT75" s="25">
        <f t="shared" si="91"/>
        <v>5000000</v>
      </c>
      <c r="CU75" s="25"/>
      <c r="CV75" s="25"/>
      <c r="CW75" s="25"/>
      <c r="CX75" s="25"/>
      <c r="CY75" s="25"/>
      <c r="CZ75" s="25">
        <f t="shared" si="79"/>
        <v>0</v>
      </c>
      <c r="DA75" s="25">
        <f t="shared" si="79"/>
        <v>0</v>
      </c>
      <c r="DB75" s="25">
        <f t="shared" si="79"/>
        <v>0</v>
      </c>
      <c r="DC75" s="25">
        <f t="shared" si="89"/>
        <v>0</v>
      </c>
      <c r="DD75" s="25">
        <f t="shared" si="89"/>
        <v>0</v>
      </c>
      <c r="DE75" s="25">
        <f t="shared" si="89"/>
        <v>0</v>
      </c>
      <c r="DF75" s="25"/>
      <c r="DG75" s="25"/>
      <c r="DH75" s="58"/>
      <c r="DI75" s="25">
        <f t="shared" si="90"/>
        <v>0</v>
      </c>
    </row>
    <row r="76" spans="1:113" ht="21" customHeight="1" x14ac:dyDescent="0.25">
      <c r="A76" s="223"/>
      <c r="B76" s="237"/>
      <c r="C76" s="21" t="s">
        <v>223</v>
      </c>
      <c r="D76" s="22" t="s">
        <v>224</v>
      </c>
      <c r="E76" s="23">
        <v>520</v>
      </c>
      <c r="F76" s="24" t="s">
        <v>91</v>
      </c>
      <c r="G76" s="25">
        <f t="shared" si="67"/>
        <v>15000000</v>
      </c>
      <c r="H76" s="37"/>
      <c r="I76" s="25"/>
      <c r="J76" s="25"/>
      <c r="K76" s="25">
        <f>5000000+10000000</f>
        <v>15000000</v>
      </c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61"/>
      <c r="AB76" s="27">
        <f t="shared" si="82"/>
        <v>0.92977500000000002</v>
      </c>
      <c r="AC76" s="25">
        <f t="shared" si="68"/>
        <v>13946625</v>
      </c>
      <c r="AD76" s="25"/>
      <c r="AE76" s="25"/>
      <c r="AF76" s="25"/>
      <c r="AG76" s="25"/>
      <c r="AH76" s="25">
        <f>+'[3]ABRIL 2016'!$G$1562</f>
        <v>13946625</v>
      </c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7">
        <f t="shared" si="83"/>
        <v>7.0224999999999982E-2</v>
      </c>
      <c r="AY76" s="25">
        <f t="shared" si="69"/>
        <v>1053375</v>
      </c>
      <c r="AZ76" s="25">
        <f t="shared" si="70"/>
        <v>0</v>
      </c>
      <c r="BA76" s="25">
        <f t="shared" si="70"/>
        <v>0</v>
      </c>
      <c r="BB76" s="25">
        <f t="shared" si="70"/>
        <v>0</v>
      </c>
      <c r="BC76" s="25">
        <f t="shared" si="86"/>
        <v>1053375</v>
      </c>
      <c r="BD76" s="25"/>
      <c r="BE76" s="25"/>
      <c r="BF76" s="25"/>
      <c r="BG76" s="25"/>
      <c r="BH76" s="25"/>
      <c r="BI76" s="25">
        <f t="shared" si="86"/>
        <v>0</v>
      </c>
      <c r="BJ76" s="25">
        <f t="shared" si="86"/>
        <v>0</v>
      </c>
      <c r="BK76" s="25">
        <f t="shared" si="86"/>
        <v>0</v>
      </c>
      <c r="BL76" s="25">
        <f t="shared" si="86"/>
        <v>0</v>
      </c>
      <c r="BM76" s="25">
        <f t="shared" si="86"/>
        <v>0</v>
      </c>
      <c r="BN76" s="25">
        <f t="shared" si="86"/>
        <v>0</v>
      </c>
      <c r="BO76" s="25"/>
      <c r="BP76" s="25"/>
      <c r="BQ76" s="25">
        <f t="shared" si="72"/>
        <v>0</v>
      </c>
      <c r="BR76" s="25">
        <f t="shared" si="87"/>
        <v>0</v>
      </c>
      <c r="BS76" s="27">
        <f t="shared" si="84"/>
        <v>0.92977500000000002</v>
      </c>
      <c r="BT76" s="25">
        <f t="shared" si="74"/>
        <v>13946625</v>
      </c>
      <c r="BU76" s="25"/>
      <c r="BV76" s="25"/>
      <c r="BW76" s="25"/>
      <c r="BX76" s="25"/>
      <c r="BY76" s="25">
        <v>13946625</v>
      </c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7">
        <f t="shared" si="75"/>
        <v>7.0224999999999982E-2</v>
      </c>
      <c r="CP76" s="25">
        <f t="shared" si="76"/>
        <v>1053375</v>
      </c>
      <c r="CQ76" s="25">
        <f t="shared" si="91"/>
        <v>0</v>
      </c>
      <c r="CR76" s="25">
        <f t="shared" si="91"/>
        <v>0</v>
      </c>
      <c r="CS76" s="25">
        <f t="shared" si="91"/>
        <v>0</v>
      </c>
      <c r="CT76" s="25">
        <f t="shared" si="91"/>
        <v>1053375</v>
      </c>
      <c r="CU76" s="25"/>
      <c r="CV76" s="25"/>
      <c r="CW76" s="25"/>
      <c r="CX76" s="25"/>
      <c r="CY76" s="25"/>
      <c r="CZ76" s="25">
        <f t="shared" si="79"/>
        <v>0</v>
      </c>
      <c r="DA76" s="25">
        <f t="shared" si="79"/>
        <v>0</v>
      </c>
      <c r="DB76" s="25">
        <f t="shared" si="79"/>
        <v>0</v>
      </c>
      <c r="DC76" s="25">
        <f t="shared" si="89"/>
        <v>0</v>
      </c>
      <c r="DD76" s="25">
        <f t="shared" si="89"/>
        <v>0</v>
      </c>
      <c r="DE76" s="25">
        <f t="shared" si="89"/>
        <v>0</v>
      </c>
      <c r="DF76" s="25"/>
      <c r="DG76" s="25"/>
      <c r="DH76" s="58"/>
      <c r="DI76" s="25">
        <f t="shared" si="90"/>
        <v>0</v>
      </c>
    </row>
    <row r="77" spans="1:113" ht="21.75" customHeight="1" x14ac:dyDescent="0.25">
      <c r="A77" s="223"/>
      <c r="B77" s="238"/>
      <c r="C77" s="21" t="s">
        <v>225</v>
      </c>
      <c r="D77" s="22" t="s">
        <v>226</v>
      </c>
      <c r="E77" s="23">
        <v>520</v>
      </c>
      <c r="F77" s="24" t="s">
        <v>91</v>
      </c>
      <c r="G77" s="25">
        <f t="shared" si="67"/>
        <v>5000000</v>
      </c>
      <c r="H77" s="37"/>
      <c r="I77" s="25"/>
      <c r="J77" s="25"/>
      <c r="K77" s="25">
        <v>5000000</v>
      </c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61"/>
      <c r="AB77" s="27">
        <f t="shared" si="82"/>
        <v>0.439801</v>
      </c>
      <c r="AC77" s="25">
        <f t="shared" si="68"/>
        <v>2199005</v>
      </c>
      <c r="AD77" s="25"/>
      <c r="AE77" s="25"/>
      <c r="AF77" s="25"/>
      <c r="AG77" s="25"/>
      <c r="AH77" s="25">
        <f>+'[6]JUNIO 2016'!$G$2068</f>
        <v>2199005</v>
      </c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7">
        <f t="shared" si="83"/>
        <v>0.560199</v>
      </c>
      <c r="AY77" s="25">
        <f t="shared" si="69"/>
        <v>2800995</v>
      </c>
      <c r="AZ77" s="25">
        <f t="shared" si="70"/>
        <v>0</v>
      </c>
      <c r="BA77" s="25">
        <f t="shared" si="70"/>
        <v>0</v>
      </c>
      <c r="BB77" s="25">
        <f t="shared" si="70"/>
        <v>0</v>
      </c>
      <c r="BC77" s="25">
        <f t="shared" si="86"/>
        <v>2800995</v>
      </c>
      <c r="BD77" s="25"/>
      <c r="BE77" s="25"/>
      <c r="BF77" s="25"/>
      <c r="BG77" s="25"/>
      <c r="BH77" s="25"/>
      <c r="BI77" s="25">
        <f t="shared" si="86"/>
        <v>0</v>
      </c>
      <c r="BJ77" s="25">
        <f t="shared" si="86"/>
        <v>0</v>
      </c>
      <c r="BK77" s="25">
        <f t="shared" si="86"/>
        <v>0</v>
      </c>
      <c r="BL77" s="25">
        <f t="shared" si="86"/>
        <v>0</v>
      </c>
      <c r="BM77" s="25">
        <f t="shared" si="86"/>
        <v>0</v>
      </c>
      <c r="BN77" s="25">
        <f t="shared" si="86"/>
        <v>0</v>
      </c>
      <c r="BO77" s="25"/>
      <c r="BP77" s="25"/>
      <c r="BQ77" s="25">
        <f t="shared" si="72"/>
        <v>0</v>
      </c>
      <c r="BR77" s="25">
        <f t="shared" si="87"/>
        <v>0</v>
      </c>
      <c r="BS77" s="27">
        <f t="shared" si="84"/>
        <v>0.439801</v>
      </c>
      <c r="BT77" s="25">
        <f t="shared" si="74"/>
        <v>2199005</v>
      </c>
      <c r="BU77" s="25"/>
      <c r="BV77" s="25"/>
      <c r="BW77" s="25"/>
      <c r="BX77" s="25"/>
      <c r="BY77" s="25">
        <f>+'[6]JUNIO 2016'!$H$2068</f>
        <v>2199005</v>
      </c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7">
        <f t="shared" si="75"/>
        <v>0.560199</v>
      </c>
      <c r="CP77" s="25">
        <f t="shared" si="76"/>
        <v>2800995</v>
      </c>
      <c r="CQ77" s="25">
        <f t="shared" si="91"/>
        <v>0</v>
      </c>
      <c r="CR77" s="25">
        <f t="shared" si="91"/>
        <v>0</v>
      </c>
      <c r="CS77" s="25">
        <f t="shared" si="91"/>
        <v>0</v>
      </c>
      <c r="CT77" s="25">
        <f t="shared" si="91"/>
        <v>2800995</v>
      </c>
      <c r="CU77" s="25"/>
      <c r="CV77" s="25"/>
      <c r="CW77" s="25"/>
      <c r="CX77" s="25"/>
      <c r="CY77" s="25"/>
      <c r="CZ77" s="25">
        <f t="shared" si="79"/>
        <v>0</v>
      </c>
      <c r="DA77" s="25">
        <f t="shared" si="79"/>
        <v>0</v>
      </c>
      <c r="DB77" s="25">
        <f t="shared" si="79"/>
        <v>0</v>
      </c>
      <c r="DC77" s="25">
        <f t="shared" si="89"/>
        <v>0</v>
      </c>
      <c r="DD77" s="25">
        <f t="shared" si="89"/>
        <v>0</v>
      </c>
      <c r="DE77" s="25">
        <f t="shared" si="89"/>
        <v>0</v>
      </c>
      <c r="DF77" s="25"/>
      <c r="DG77" s="25"/>
      <c r="DH77" s="58"/>
      <c r="DI77" s="25">
        <f t="shared" si="90"/>
        <v>0</v>
      </c>
    </row>
    <row r="78" spans="1:113" ht="34.5" customHeight="1" x14ac:dyDescent="0.25">
      <c r="A78" s="223"/>
      <c r="B78" s="225" t="s">
        <v>227</v>
      </c>
      <c r="C78" s="21" t="s">
        <v>228</v>
      </c>
      <c r="D78" s="22" t="s">
        <v>229</v>
      </c>
      <c r="E78" s="23">
        <v>520</v>
      </c>
      <c r="F78" s="24" t="s">
        <v>91</v>
      </c>
      <c r="G78" s="25">
        <f t="shared" si="67"/>
        <v>10000000</v>
      </c>
      <c r="H78" s="37"/>
      <c r="I78" s="25"/>
      <c r="J78" s="25"/>
      <c r="K78" s="25">
        <v>10000000</v>
      </c>
      <c r="L78" s="25"/>
      <c r="M78" s="25"/>
      <c r="N78" s="25"/>
      <c r="O78" s="25"/>
      <c r="P78" s="25"/>
      <c r="Q78" s="25"/>
      <c r="R78" s="25"/>
      <c r="S78" s="50"/>
      <c r="T78" s="25"/>
      <c r="U78" s="25"/>
      <c r="V78" s="25"/>
      <c r="W78" s="25"/>
      <c r="X78" s="25"/>
      <c r="Y78" s="25"/>
      <c r="Z78" s="25"/>
      <c r="AA78" s="61"/>
      <c r="AB78" s="27">
        <f t="shared" si="82"/>
        <v>1</v>
      </c>
      <c r="AC78" s="25">
        <f t="shared" si="68"/>
        <v>10000000</v>
      </c>
      <c r="AD78" s="25"/>
      <c r="AE78" s="25"/>
      <c r="AF78" s="25"/>
      <c r="AG78" s="25"/>
      <c r="AH78" s="25">
        <f>+'[1]JULIO 2016'!$O$2299</f>
        <v>10000000</v>
      </c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7">
        <f t="shared" si="83"/>
        <v>0</v>
      </c>
      <c r="AY78" s="25">
        <f t="shared" si="69"/>
        <v>0</v>
      </c>
      <c r="AZ78" s="25">
        <f t="shared" si="70"/>
        <v>0</v>
      </c>
      <c r="BA78" s="25">
        <f t="shared" si="70"/>
        <v>0</v>
      </c>
      <c r="BB78" s="25">
        <f t="shared" si="70"/>
        <v>0</v>
      </c>
      <c r="BC78" s="25">
        <f t="shared" si="86"/>
        <v>0</v>
      </c>
      <c r="BD78" s="25">
        <f t="shared" si="86"/>
        <v>0</v>
      </c>
      <c r="BE78" s="25">
        <f t="shared" si="86"/>
        <v>0</v>
      </c>
      <c r="BF78" s="25">
        <f t="shared" si="86"/>
        <v>0</v>
      </c>
      <c r="BG78" s="25">
        <f t="shared" si="86"/>
        <v>0</v>
      </c>
      <c r="BH78" s="25">
        <f t="shared" si="86"/>
        <v>0</v>
      </c>
      <c r="BI78" s="25">
        <f t="shared" si="86"/>
        <v>0</v>
      </c>
      <c r="BJ78" s="25">
        <f t="shared" si="86"/>
        <v>0</v>
      </c>
      <c r="BK78" s="25">
        <f t="shared" si="86"/>
        <v>0</v>
      </c>
      <c r="BL78" s="25">
        <f t="shared" si="86"/>
        <v>0</v>
      </c>
      <c r="BM78" s="25">
        <f t="shared" si="86"/>
        <v>0</v>
      </c>
      <c r="BN78" s="25">
        <f t="shared" si="86"/>
        <v>0</v>
      </c>
      <c r="BO78" s="25"/>
      <c r="BP78" s="25"/>
      <c r="BQ78" s="25">
        <f t="shared" si="72"/>
        <v>0</v>
      </c>
      <c r="BR78" s="25">
        <f t="shared" si="87"/>
        <v>0</v>
      </c>
      <c r="BS78" s="27">
        <f t="shared" si="84"/>
        <v>1</v>
      </c>
      <c r="BT78" s="25">
        <f t="shared" si="74"/>
        <v>10000000</v>
      </c>
      <c r="BU78" s="25"/>
      <c r="BV78" s="25"/>
      <c r="BW78" s="25"/>
      <c r="BX78" s="25"/>
      <c r="BY78" s="25">
        <f>+'[1]JULIO 2016'!$H$2297</f>
        <v>10000000</v>
      </c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7">
        <f t="shared" si="75"/>
        <v>0</v>
      </c>
      <c r="CP78" s="25">
        <f t="shared" si="76"/>
        <v>0</v>
      </c>
      <c r="CQ78" s="25">
        <f t="shared" si="91"/>
        <v>0</v>
      </c>
      <c r="CR78" s="25">
        <f t="shared" si="91"/>
        <v>0</v>
      </c>
      <c r="CS78" s="25">
        <f t="shared" si="91"/>
        <v>0</v>
      </c>
      <c r="CT78" s="25">
        <f t="shared" si="91"/>
        <v>0</v>
      </c>
      <c r="CU78" s="25">
        <f t="shared" si="91"/>
        <v>0</v>
      </c>
      <c r="CV78" s="25">
        <f t="shared" si="91"/>
        <v>0</v>
      </c>
      <c r="CW78" s="25">
        <f t="shared" ref="CW78:CY82" si="92">+N78-CB78</f>
        <v>0</v>
      </c>
      <c r="CX78" s="25">
        <f t="shared" si="92"/>
        <v>0</v>
      </c>
      <c r="CY78" s="25">
        <f t="shared" si="92"/>
        <v>0</v>
      </c>
      <c r="CZ78" s="25">
        <f t="shared" si="79"/>
        <v>0</v>
      </c>
      <c r="DA78" s="25">
        <f t="shared" si="79"/>
        <v>0</v>
      </c>
      <c r="DB78" s="25">
        <f t="shared" si="79"/>
        <v>0</v>
      </c>
      <c r="DC78" s="25">
        <f t="shared" si="89"/>
        <v>0</v>
      </c>
      <c r="DD78" s="25">
        <f t="shared" si="89"/>
        <v>0</v>
      </c>
      <c r="DE78" s="25">
        <f t="shared" si="89"/>
        <v>0</v>
      </c>
      <c r="DF78" s="25"/>
      <c r="DG78" s="25">
        <f t="shared" ref="DG78:DH82" si="93">+X78-CL78</f>
        <v>0</v>
      </c>
      <c r="DH78" s="58">
        <f t="shared" si="93"/>
        <v>0</v>
      </c>
      <c r="DI78" s="25">
        <f t="shared" si="90"/>
        <v>0</v>
      </c>
    </row>
    <row r="79" spans="1:113" ht="30.75" customHeight="1" x14ac:dyDescent="0.25">
      <c r="A79" s="223"/>
      <c r="B79" s="227"/>
      <c r="C79" s="21" t="s">
        <v>230</v>
      </c>
      <c r="D79" s="22" t="s">
        <v>231</v>
      </c>
      <c r="E79" s="23">
        <v>520</v>
      </c>
      <c r="F79" s="24" t="s">
        <v>91</v>
      </c>
      <c r="G79" s="25">
        <f>SUM(H79:Z79)</f>
        <v>10000000</v>
      </c>
      <c r="H79" s="37"/>
      <c r="I79" s="37"/>
      <c r="J79" s="37"/>
      <c r="K79" s="25">
        <v>10000000</v>
      </c>
      <c r="L79" s="37"/>
      <c r="M79" s="37"/>
      <c r="N79" s="37"/>
      <c r="O79" s="37"/>
      <c r="P79" s="37"/>
      <c r="Q79" s="30"/>
      <c r="R79" s="37"/>
      <c r="S79" s="50"/>
      <c r="T79" s="37"/>
      <c r="U79" s="37"/>
      <c r="V79" s="37"/>
      <c r="W79" s="37"/>
      <c r="X79" s="37"/>
      <c r="Y79" s="37"/>
      <c r="Z79" s="69"/>
      <c r="AA79" s="61"/>
      <c r="AB79" s="27">
        <f t="shared" si="82"/>
        <v>1</v>
      </c>
      <c r="AC79" s="25">
        <f t="shared" si="68"/>
        <v>10000000</v>
      </c>
      <c r="AD79" s="25"/>
      <c r="AE79" s="25"/>
      <c r="AF79" s="25"/>
      <c r="AG79" s="25"/>
      <c r="AH79" s="25">
        <f>+'[1]JULIO 2016'!$O$2306</f>
        <v>10000000</v>
      </c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7">
        <f t="shared" si="83"/>
        <v>0</v>
      </c>
      <c r="AY79" s="25">
        <f t="shared" si="69"/>
        <v>0</v>
      </c>
      <c r="AZ79" s="25">
        <f t="shared" si="70"/>
        <v>0</v>
      </c>
      <c r="BA79" s="25">
        <f t="shared" si="70"/>
        <v>0</v>
      </c>
      <c r="BB79" s="25">
        <f t="shared" si="70"/>
        <v>0</v>
      </c>
      <c r="BC79" s="25">
        <f t="shared" si="86"/>
        <v>0</v>
      </c>
      <c r="BD79" s="25">
        <f t="shared" si="86"/>
        <v>0</v>
      </c>
      <c r="BE79" s="25">
        <f t="shared" si="86"/>
        <v>0</v>
      </c>
      <c r="BF79" s="25">
        <f t="shared" si="86"/>
        <v>0</v>
      </c>
      <c r="BG79" s="25">
        <f t="shared" si="86"/>
        <v>0</v>
      </c>
      <c r="BH79" s="25">
        <f t="shared" si="86"/>
        <v>0</v>
      </c>
      <c r="BI79" s="25">
        <f t="shared" si="86"/>
        <v>0</v>
      </c>
      <c r="BJ79" s="25">
        <f t="shared" si="86"/>
        <v>0</v>
      </c>
      <c r="BK79" s="25">
        <f t="shared" si="86"/>
        <v>0</v>
      </c>
      <c r="BL79" s="25">
        <f t="shared" si="86"/>
        <v>0</v>
      </c>
      <c r="BM79" s="25">
        <f t="shared" si="86"/>
        <v>0</v>
      </c>
      <c r="BN79" s="25">
        <f t="shared" si="86"/>
        <v>0</v>
      </c>
      <c r="BO79" s="25"/>
      <c r="BP79" s="25"/>
      <c r="BQ79" s="25">
        <f t="shared" si="72"/>
        <v>0</v>
      </c>
      <c r="BR79" s="25">
        <f t="shared" si="87"/>
        <v>0</v>
      </c>
      <c r="BS79" s="27">
        <f t="shared" si="84"/>
        <v>0</v>
      </c>
      <c r="BT79" s="25">
        <f t="shared" si="74"/>
        <v>0</v>
      </c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7">
        <f t="shared" si="75"/>
        <v>1</v>
      </c>
      <c r="CP79" s="25">
        <f t="shared" si="76"/>
        <v>10000000</v>
      </c>
      <c r="CQ79" s="25">
        <f t="shared" si="91"/>
        <v>0</v>
      </c>
      <c r="CR79" s="25">
        <f t="shared" si="91"/>
        <v>0</v>
      </c>
      <c r="CS79" s="25">
        <f t="shared" si="91"/>
        <v>0</v>
      </c>
      <c r="CT79" s="25">
        <f t="shared" si="91"/>
        <v>10000000</v>
      </c>
      <c r="CU79" s="25">
        <f t="shared" si="91"/>
        <v>0</v>
      </c>
      <c r="CV79" s="25">
        <f t="shared" si="91"/>
        <v>0</v>
      </c>
      <c r="CW79" s="25">
        <f t="shared" si="92"/>
        <v>0</v>
      </c>
      <c r="CX79" s="25">
        <f t="shared" si="92"/>
        <v>0</v>
      </c>
      <c r="CY79" s="25">
        <f t="shared" si="92"/>
        <v>0</v>
      </c>
      <c r="CZ79" s="25">
        <f t="shared" si="79"/>
        <v>0</v>
      </c>
      <c r="DA79" s="25">
        <f t="shared" si="79"/>
        <v>0</v>
      </c>
      <c r="DB79" s="25">
        <f t="shared" si="79"/>
        <v>0</v>
      </c>
      <c r="DC79" s="25">
        <f t="shared" si="89"/>
        <v>0</v>
      </c>
      <c r="DD79" s="25">
        <f t="shared" si="89"/>
        <v>0</v>
      </c>
      <c r="DE79" s="25">
        <f t="shared" si="89"/>
        <v>0</v>
      </c>
      <c r="DF79" s="25"/>
      <c r="DG79" s="25">
        <f t="shared" si="93"/>
        <v>0</v>
      </c>
      <c r="DH79" s="58">
        <f t="shared" si="93"/>
        <v>0</v>
      </c>
      <c r="DI79" s="25">
        <f t="shared" si="90"/>
        <v>0</v>
      </c>
    </row>
    <row r="80" spans="1:113" ht="35.25" customHeight="1" x14ac:dyDescent="0.25">
      <c r="A80" s="223"/>
      <c r="B80" s="225" t="s">
        <v>232</v>
      </c>
      <c r="C80" s="21" t="s">
        <v>233</v>
      </c>
      <c r="D80" s="70" t="s">
        <v>234</v>
      </c>
      <c r="E80" s="23">
        <v>520</v>
      </c>
      <c r="F80" s="71" t="s">
        <v>91</v>
      </c>
      <c r="G80" s="25">
        <f t="shared" si="67"/>
        <v>35000000</v>
      </c>
      <c r="H80" s="37"/>
      <c r="I80" s="37"/>
      <c r="J80" s="37"/>
      <c r="K80" s="50">
        <v>10000000</v>
      </c>
      <c r="L80" s="37"/>
      <c r="M80" s="37"/>
      <c r="N80" s="37"/>
      <c r="O80" s="37"/>
      <c r="P80" s="37"/>
      <c r="Q80" s="30"/>
      <c r="R80" s="37"/>
      <c r="S80" s="50">
        <v>25000000</v>
      </c>
      <c r="T80" s="37"/>
      <c r="U80" s="37"/>
      <c r="V80" s="37"/>
      <c r="W80" s="37"/>
      <c r="X80" s="37"/>
      <c r="Y80" s="37"/>
      <c r="Z80" s="69"/>
      <c r="AA80" s="61"/>
      <c r="AB80" s="27">
        <f t="shared" si="82"/>
        <v>0.41714285714285715</v>
      </c>
      <c r="AC80" s="25">
        <f t="shared" si="68"/>
        <v>14600000</v>
      </c>
      <c r="AD80" s="25"/>
      <c r="AE80" s="25"/>
      <c r="AF80" s="25"/>
      <c r="AG80" s="25"/>
      <c r="AH80" s="25">
        <f>+'[4]ENERO 2016'!$O$816</f>
        <v>10000000</v>
      </c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>
        <f>+'[1]JULIO 2016'!$W$2313</f>
        <v>4600000</v>
      </c>
      <c r="AX80" s="27">
        <f t="shared" si="83"/>
        <v>0.58285714285714285</v>
      </c>
      <c r="AY80" s="25">
        <f t="shared" si="69"/>
        <v>20400000</v>
      </c>
      <c r="AZ80" s="25">
        <f t="shared" si="70"/>
        <v>0</v>
      </c>
      <c r="BA80" s="25">
        <f t="shared" si="70"/>
        <v>0</v>
      </c>
      <c r="BB80" s="25">
        <f t="shared" si="70"/>
        <v>0</v>
      </c>
      <c r="BC80" s="25">
        <f t="shared" si="86"/>
        <v>0</v>
      </c>
      <c r="BD80" s="25">
        <f t="shared" si="86"/>
        <v>0</v>
      </c>
      <c r="BE80" s="25">
        <f t="shared" si="86"/>
        <v>0</v>
      </c>
      <c r="BF80" s="25">
        <f t="shared" si="86"/>
        <v>0</v>
      </c>
      <c r="BG80" s="25">
        <f t="shared" si="86"/>
        <v>0</v>
      </c>
      <c r="BH80" s="25">
        <f t="shared" si="86"/>
        <v>0</v>
      </c>
      <c r="BI80" s="25">
        <f t="shared" si="86"/>
        <v>0</v>
      </c>
      <c r="BJ80" s="25">
        <f t="shared" si="86"/>
        <v>0</v>
      </c>
      <c r="BK80" s="25">
        <f t="shared" si="86"/>
        <v>25000000</v>
      </c>
      <c r="BL80" s="25">
        <f t="shared" si="86"/>
        <v>0</v>
      </c>
      <c r="BM80" s="25">
        <f t="shared" si="86"/>
        <v>0</v>
      </c>
      <c r="BN80" s="25">
        <f t="shared" si="86"/>
        <v>0</v>
      </c>
      <c r="BO80" s="25"/>
      <c r="BP80" s="25"/>
      <c r="BQ80" s="25">
        <f t="shared" si="72"/>
        <v>0</v>
      </c>
      <c r="BR80" s="25">
        <f t="shared" si="87"/>
        <v>-4600000</v>
      </c>
      <c r="BS80" s="27">
        <f t="shared" si="84"/>
        <v>0.2857142857142857</v>
      </c>
      <c r="BT80" s="25">
        <f t="shared" si="74"/>
        <v>10000000</v>
      </c>
      <c r="BU80" s="25"/>
      <c r="BV80" s="25"/>
      <c r="BW80" s="25"/>
      <c r="BX80" s="25"/>
      <c r="BY80" s="25">
        <v>10000000</v>
      </c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7">
        <f t="shared" si="75"/>
        <v>0.7142857142857143</v>
      </c>
      <c r="CP80" s="25">
        <f t="shared" si="76"/>
        <v>25000000</v>
      </c>
      <c r="CQ80" s="25">
        <f t="shared" si="91"/>
        <v>0</v>
      </c>
      <c r="CR80" s="25">
        <f t="shared" si="91"/>
        <v>0</v>
      </c>
      <c r="CS80" s="25">
        <f t="shared" si="91"/>
        <v>0</v>
      </c>
      <c r="CT80" s="25">
        <f t="shared" si="91"/>
        <v>0</v>
      </c>
      <c r="CU80" s="25">
        <f t="shared" si="91"/>
        <v>0</v>
      </c>
      <c r="CV80" s="25">
        <f t="shared" si="91"/>
        <v>0</v>
      </c>
      <c r="CW80" s="25">
        <f t="shared" si="92"/>
        <v>0</v>
      </c>
      <c r="CX80" s="25">
        <f t="shared" si="92"/>
        <v>0</v>
      </c>
      <c r="CY80" s="25">
        <f t="shared" si="92"/>
        <v>0</v>
      </c>
      <c r="CZ80" s="25">
        <f t="shared" si="79"/>
        <v>0</v>
      </c>
      <c r="DA80" s="25">
        <f t="shared" si="79"/>
        <v>0</v>
      </c>
      <c r="DB80" s="25">
        <f t="shared" si="79"/>
        <v>25000000</v>
      </c>
      <c r="DC80" s="25">
        <f t="shared" si="89"/>
        <v>0</v>
      </c>
      <c r="DD80" s="25">
        <f t="shared" si="89"/>
        <v>0</v>
      </c>
      <c r="DE80" s="25">
        <f t="shared" si="89"/>
        <v>0</v>
      </c>
      <c r="DF80" s="25"/>
      <c r="DG80" s="25">
        <f t="shared" si="93"/>
        <v>0</v>
      </c>
      <c r="DH80" s="58">
        <f t="shared" si="93"/>
        <v>0</v>
      </c>
      <c r="DI80" s="25">
        <f t="shared" si="90"/>
        <v>0</v>
      </c>
    </row>
    <row r="81" spans="1:113" ht="45" x14ac:dyDescent="0.25">
      <c r="A81" s="223"/>
      <c r="B81" s="226"/>
      <c r="C81" s="21" t="s">
        <v>235</v>
      </c>
      <c r="D81" s="70" t="s">
        <v>236</v>
      </c>
      <c r="E81" s="23">
        <v>520</v>
      </c>
      <c r="F81" s="71" t="s">
        <v>91</v>
      </c>
      <c r="G81" s="25">
        <f t="shared" si="67"/>
        <v>20000000</v>
      </c>
      <c r="H81" s="37"/>
      <c r="I81" s="37"/>
      <c r="J81" s="37"/>
      <c r="K81" s="50">
        <v>10000000</v>
      </c>
      <c r="L81" s="37"/>
      <c r="M81" s="37"/>
      <c r="N81" s="37"/>
      <c r="O81" s="37"/>
      <c r="P81" s="37"/>
      <c r="Q81" s="30"/>
      <c r="R81" s="37"/>
      <c r="S81" s="50">
        <v>10000000</v>
      </c>
      <c r="T81" s="37"/>
      <c r="U81" s="37"/>
      <c r="V81" s="37"/>
      <c r="W81" s="37"/>
      <c r="X81" s="37"/>
      <c r="Y81" s="37"/>
      <c r="Z81" s="69"/>
      <c r="AA81" s="61"/>
      <c r="AB81" s="27">
        <f t="shared" si="82"/>
        <v>0.22963120000000001</v>
      </c>
      <c r="AC81" s="25">
        <f t="shared" si="68"/>
        <v>4592624</v>
      </c>
      <c r="AD81" s="25"/>
      <c r="AE81" s="25"/>
      <c r="AF81" s="25"/>
      <c r="AG81" s="25"/>
      <c r="AH81" s="25">
        <f>+'[1]JULIO 2016'!$O$2320</f>
        <v>4592624</v>
      </c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7">
        <f t="shared" si="83"/>
        <v>0.77036879999999996</v>
      </c>
      <c r="AY81" s="25">
        <f t="shared" si="69"/>
        <v>15407376</v>
      </c>
      <c r="AZ81" s="25">
        <f t="shared" si="70"/>
        <v>0</v>
      </c>
      <c r="BA81" s="25">
        <f t="shared" si="70"/>
        <v>0</v>
      </c>
      <c r="BB81" s="25">
        <f t="shared" si="70"/>
        <v>0</v>
      </c>
      <c r="BC81" s="25">
        <f t="shared" si="86"/>
        <v>5407376</v>
      </c>
      <c r="BD81" s="25">
        <f t="shared" si="86"/>
        <v>0</v>
      </c>
      <c r="BE81" s="25">
        <f t="shared" si="86"/>
        <v>0</v>
      </c>
      <c r="BF81" s="25">
        <f t="shared" si="86"/>
        <v>0</v>
      </c>
      <c r="BG81" s="25">
        <f t="shared" si="86"/>
        <v>0</v>
      </c>
      <c r="BH81" s="25">
        <f t="shared" si="86"/>
        <v>0</v>
      </c>
      <c r="BI81" s="25">
        <f t="shared" si="86"/>
        <v>0</v>
      </c>
      <c r="BJ81" s="25">
        <f t="shared" si="86"/>
        <v>0</v>
      </c>
      <c r="BK81" s="25">
        <f t="shared" si="86"/>
        <v>10000000</v>
      </c>
      <c r="BL81" s="25">
        <f t="shared" si="86"/>
        <v>0</v>
      </c>
      <c r="BM81" s="25">
        <f t="shared" si="86"/>
        <v>0</v>
      </c>
      <c r="BN81" s="25">
        <f t="shared" si="86"/>
        <v>0</v>
      </c>
      <c r="BO81" s="25"/>
      <c r="BP81" s="25"/>
      <c r="BQ81" s="25">
        <f t="shared" si="72"/>
        <v>0</v>
      </c>
      <c r="BR81" s="25">
        <f t="shared" si="87"/>
        <v>0</v>
      </c>
      <c r="BS81" s="27">
        <f t="shared" si="84"/>
        <v>3.0393699999999999E-2</v>
      </c>
      <c r="BT81" s="25">
        <f t="shared" si="74"/>
        <v>607874</v>
      </c>
      <c r="BU81" s="25"/>
      <c r="BV81" s="25"/>
      <c r="BW81" s="25"/>
      <c r="BX81" s="25"/>
      <c r="BY81" s="25">
        <f>+'[3]ABRIL 2016'!$H$1595</f>
        <v>607874</v>
      </c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7">
        <f t="shared" si="75"/>
        <v>0.96960630000000003</v>
      </c>
      <c r="CP81" s="25">
        <f t="shared" si="76"/>
        <v>19392126</v>
      </c>
      <c r="CQ81" s="25">
        <f t="shared" si="91"/>
        <v>0</v>
      </c>
      <c r="CR81" s="25">
        <f t="shared" si="91"/>
        <v>0</v>
      </c>
      <c r="CS81" s="25">
        <f t="shared" si="91"/>
        <v>0</v>
      </c>
      <c r="CT81" s="25">
        <f t="shared" si="91"/>
        <v>9392126</v>
      </c>
      <c r="CU81" s="25">
        <f t="shared" si="91"/>
        <v>0</v>
      </c>
      <c r="CV81" s="25">
        <f t="shared" si="91"/>
        <v>0</v>
      </c>
      <c r="CW81" s="25">
        <f t="shared" si="92"/>
        <v>0</v>
      </c>
      <c r="CX81" s="25">
        <f t="shared" si="92"/>
        <v>0</v>
      </c>
      <c r="CY81" s="25">
        <f t="shared" si="92"/>
        <v>0</v>
      </c>
      <c r="CZ81" s="25">
        <f t="shared" si="79"/>
        <v>0</v>
      </c>
      <c r="DA81" s="25">
        <f t="shared" si="79"/>
        <v>0</v>
      </c>
      <c r="DB81" s="25">
        <f t="shared" si="79"/>
        <v>10000000</v>
      </c>
      <c r="DC81" s="25">
        <f t="shared" si="89"/>
        <v>0</v>
      </c>
      <c r="DD81" s="25">
        <f t="shared" si="89"/>
        <v>0</v>
      </c>
      <c r="DE81" s="25">
        <f t="shared" si="89"/>
        <v>0</v>
      </c>
      <c r="DF81" s="25"/>
      <c r="DG81" s="25">
        <f t="shared" si="93"/>
        <v>0</v>
      </c>
      <c r="DH81" s="58">
        <f t="shared" si="93"/>
        <v>0</v>
      </c>
      <c r="DI81" s="25">
        <f t="shared" si="90"/>
        <v>0</v>
      </c>
    </row>
    <row r="82" spans="1:113" ht="30.75" customHeight="1" x14ac:dyDescent="0.25">
      <c r="A82" s="223"/>
      <c r="B82" s="226"/>
      <c r="C82" s="21" t="s">
        <v>237</v>
      </c>
      <c r="D82" s="70" t="s">
        <v>238</v>
      </c>
      <c r="E82" s="23">
        <v>520</v>
      </c>
      <c r="F82" s="71" t="s">
        <v>91</v>
      </c>
      <c r="G82" s="25">
        <f t="shared" si="67"/>
        <v>5000000</v>
      </c>
      <c r="H82" s="37"/>
      <c r="I82" s="37"/>
      <c r="J82" s="37"/>
      <c r="K82" s="25">
        <v>1098558</v>
      </c>
      <c r="L82" s="37"/>
      <c r="M82" s="37"/>
      <c r="N82" s="37"/>
      <c r="O82" s="37"/>
      <c r="P82" s="37"/>
      <c r="Q82" s="30"/>
      <c r="R82" s="37"/>
      <c r="S82" s="50">
        <f>48901442-45000000</f>
        <v>3901442</v>
      </c>
      <c r="T82" s="37"/>
      <c r="U82" s="37"/>
      <c r="V82" s="37"/>
      <c r="W82" s="37"/>
      <c r="X82" s="37"/>
      <c r="Y82" s="37"/>
      <c r="Z82" s="69"/>
      <c r="AA82" s="61"/>
      <c r="AB82" s="27">
        <f t="shared" si="82"/>
        <v>0</v>
      </c>
      <c r="AC82" s="25">
        <f t="shared" si="68"/>
        <v>0</v>
      </c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7">
        <f t="shared" si="83"/>
        <v>1</v>
      </c>
      <c r="AY82" s="25">
        <f t="shared" si="69"/>
        <v>5000000</v>
      </c>
      <c r="AZ82" s="25">
        <f t="shared" si="70"/>
        <v>0</v>
      </c>
      <c r="BA82" s="25">
        <f t="shared" si="70"/>
        <v>0</v>
      </c>
      <c r="BB82" s="25">
        <f t="shared" si="70"/>
        <v>0</v>
      </c>
      <c r="BC82" s="25">
        <f t="shared" si="86"/>
        <v>1098558</v>
      </c>
      <c r="BD82" s="25">
        <f t="shared" si="86"/>
        <v>0</v>
      </c>
      <c r="BE82" s="25">
        <f t="shared" si="86"/>
        <v>0</v>
      </c>
      <c r="BF82" s="25">
        <f t="shared" si="86"/>
        <v>0</v>
      </c>
      <c r="BG82" s="25">
        <f t="shared" si="86"/>
        <v>0</v>
      </c>
      <c r="BH82" s="25">
        <f t="shared" si="86"/>
        <v>0</v>
      </c>
      <c r="BI82" s="25">
        <f t="shared" si="86"/>
        <v>0</v>
      </c>
      <c r="BJ82" s="25">
        <f t="shared" si="86"/>
        <v>0</v>
      </c>
      <c r="BK82" s="25">
        <f t="shared" si="86"/>
        <v>3901442</v>
      </c>
      <c r="BL82" s="25">
        <f t="shared" si="86"/>
        <v>0</v>
      </c>
      <c r="BM82" s="25">
        <f t="shared" si="86"/>
        <v>0</v>
      </c>
      <c r="BN82" s="25">
        <f t="shared" si="86"/>
        <v>0</v>
      </c>
      <c r="BO82" s="25"/>
      <c r="BP82" s="25"/>
      <c r="BQ82" s="25">
        <f t="shared" si="72"/>
        <v>0</v>
      </c>
      <c r="BR82" s="25">
        <f t="shared" si="87"/>
        <v>0</v>
      </c>
      <c r="BS82" s="27">
        <f t="shared" si="84"/>
        <v>0</v>
      </c>
      <c r="BT82" s="25">
        <f t="shared" si="74"/>
        <v>0</v>
      </c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7">
        <f t="shared" si="75"/>
        <v>1</v>
      </c>
      <c r="CP82" s="25">
        <f t="shared" si="76"/>
        <v>5000000</v>
      </c>
      <c r="CQ82" s="25">
        <f t="shared" si="91"/>
        <v>0</v>
      </c>
      <c r="CR82" s="25">
        <f t="shared" si="91"/>
        <v>0</v>
      </c>
      <c r="CS82" s="25">
        <f t="shared" si="91"/>
        <v>0</v>
      </c>
      <c r="CT82" s="25">
        <f t="shared" si="91"/>
        <v>1098558</v>
      </c>
      <c r="CU82" s="25">
        <f t="shared" si="91"/>
        <v>0</v>
      </c>
      <c r="CV82" s="25">
        <f t="shared" si="91"/>
        <v>0</v>
      </c>
      <c r="CW82" s="25">
        <f t="shared" si="92"/>
        <v>0</v>
      </c>
      <c r="CX82" s="25">
        <f t="shared" si="92"/>
        <v>0</v>
      </c>
      <c r="CY82" s="25">
        <f t="shared" si="92"/>
        <v>0</v>
      </c>
      <c r="CZ82" s="25">
        <f t="shared" si="79"/>
        <v>0</v>
      </c>
      <c r="DA82" s="25">
        <f t="shared" si="79"/>
        <v>0</v>
      </c>
      <c r="DB82" s="25">
        <f t="shared" si="79"/>
        <v>3901442</v>
      </c>
      <c r="DC82" s="25">
        <f t="shared" si="89"/>
        <v>0</v>
      </c>
      <c r="DD82" s="25">
        <f t="shared" si="89"/>
        <v>0</v>
      </c>
      <c r="DE82" s="25">
        <f t="shared" si="89"/>
        <v>0</v>
      </c>
      <c r="DF82" s="25"/>
      <c r="DG82" s="25">
        <f t="shared" si="93"/>
        <v>0</v>
      </c>
      <c r="DH82" s="58">
        <f t="shared" si="93"/>
        <v>0</v>
      </c>
      <c r="DI82" s="25">
        <f t="shared" si="90"/>
        <v>0</v>
      </c>
    </row>
    <row r="83" spans="1:113" ht="21" customHeight="1" x14ac:dyDescent="0.25">
      <c r="A83" s="223"/>
      <c r="B83" s="227"/>
      <c r="C83" s="21" t="s">
        <v>239</v>
      </c>
      <c r="D83" s="70" t="s">
        <v>240</v>
      </c>
      <c r="E83" s="23">
        <v>520</v>
      </c>
      <c r="F83" s="71" t="s">
        <v>91</v>
      </c>
      <c r="G83" s="25">
        <f t="shared" si="67"/>
        <v>20000000</v>
      </c>
      <c r="H83" s="37"/>
      <c r="I83" s="37"/>
      <c r="J83" s="37"/>
      <c r="K83" s="25">
        <v>10000000</v>
      </c>
      <c r="L83" s="37"/>
      <c r="M83" s="37"/>
      <c r="N83" s="37"/>
      <c r="O83" s="37"/>
      <c r="P83" s="37"/>
      <c r="Q83" s="30"/>
      <c r="R83" s="37"/>
      <c r="S83" s="50">
        <v>10000000</v>
      </c>
      <c r="T83" s="37"/>
      <c r="U83" s="37"/>
      <c r="V83" s="37"/>
      <c r="W83" s="37"/>
      <c r="X83" s="37"/>
      <c r="Y83" s="37"/>
      <c r="Z83" s="69"/>
      <c r="AA83" s="61"/>
      <c r="AB83" s="27">
        <f t="shared" si="82"/>
        <v>0.70690160000000002</v>
      </c>
      <c r="AC83" s="25">
        <f t="shared" si="68"/>
        <v>14138032</v>
      </c>
      <c r="AD83" s="25"/>
      <c r="AE83" s="25"/>
      <c r="AF83" s="25"/>
      <c r="AG83" s="25"/>
      <c r="AH83" s="25">
        <f>+'[3]ABRIL 2016'!$O$1609</f>
        <v>9950000</v>
      </c>
      <c r="AI83" s="25"/>
      <c r="AJ83" s="25"/>
      <c r="AK83" s="25"/>
      <c r="AL83" s="25"/>
      <c r="AM83" s="25"/>
      <c r="AN83" s="25"/>
      <c r="AO83" s="25"/>
      <c r="AP83" s="25">
        <f>+'[6]JUNIO 2016'!$W$2109</f>
        <v>4188032</v>
      </c>
      <c r="AQ83" s="25"/>
      <c r="AR83" s="25"/>
      <c r="AS83" s="25"/>
      <c r="AT83" s="25"/>
      <c r="AU83" s="25"/>
      <c r="AV83" s="25"/>
      <c r="AW83" s="25"/>
      <c r="AX83" s="27">
        <f t="shared" si="83"/>
        <v>0.29309839999999998</v>
      </c>
      <c r="AY83" s="25">
        <f t="shared" si="69"/>
        <v>5861968</v>
      </c>
      <c r="AZ83" s="25">
        <f t="shared" si="70"/>
        <v>0</v>
      </c>
      <c r="BA83" s="25">
        <f t="shared" si="70"/>
        <v>0</v>
      </c>
      <c r="BB83" s="25">
        <f t="shared" si="70"/>
        <v>0</v>
      </c>
      <c r="BC83" s="25">
        <f t="shared" si="86"/>
        <v>50000</v>
      </c>
      <c r="BD83" s="25">
        <f t="shared" si="86"/>
        <v>0</v>
      </c>
      <c r="BE83" s="25">
        <f t="shared" si="86"/>
        <v>0</v>
      </c>
      <c r="BF83" s="25">
        <f t="shared" si="86"/>
        <v>0</v>
      </c>
      <c r="BG83" s="25">
        <f t="shared" si="86"/>
        <v>0</v>
      </c>
      <c r="BH83" s="25">
        <f t="shared" si="86"/>
        <v>0</v>
      </c>
      <c r="BI83" s="25">
        <f t="shared" si="86"/>
        <v>0</v>
      </c>
      <c r="BJ83" s="25">
        <f t="shared" si="86"/>
        <v>0</v>
      </c>
      <c r="BK83" s="25">
        <f t="shared" si="86"/>
        <v>5811968</v>
      </c>
      <c r="BL83" s="25">
        <f t="shared" si="86"/>
        <v>0</v>
      </c>
      <c r="BM83" s="25">
        <f t="shared" si="86"/>
        <v>0</v>
      </c>
      <c r="BN83" s="25">
        <f t="shared" si="86"/>
        <v>0</v>
      </c>
      <c r="BO83" s="25"/>
      <c r="BP83" s="25">
        <f>+X83-AU83</f>
        <v>0</v>
      </c>
      <c r="BQ83" s="25">
        <f t="shared" si="72"/>
        <v>0</v>
      </c>
      <c r="BR83" s="25">
        <f t="shared" si="87"/>
        <v>0</v>
      </c>
      <c r="BS83" s="27">
        <f t="shared" si="84"/>
        <v>0.70690160000000002</v>
      </c>
      <c r="BT83" s="25">
        <f t="shared" si="74"/>
        <v>14138032</v>
      </c>
      <c r="BU83" s="25"/>
      <c r="BV83" s="25"/>
      <c r="BW83" s="25"/>
      <c r="BX83" s="25"/>
      <c r="BY83" s="25">
        <v>9950000</v>
      </c>
      <c r="BZ83" s="25"/>
      <c r="CA83" s="25"/>
      <c r="CB83" s="25"/>
      <c r="CC83" s="25"/>
      <c r="CD83" s="25"/>
      <c r="CE83" s="25"/>
      <c r="CF83" s="25"/>
      <c r="CG83" s="25">
        <f>+'[1]JULIO 2016'!$H$2335+'[1]JULIO 2016'!$H$2336+'[1]JULIO 2016'!$H$2337+'[1]JULIO 2016'!$H$2340+'[1]JULIO 2016'!$H$2341</f>
        <v>4188032</v>
      </c>
      <c r="CH83" s="25"/>
      <c r="CI83" s="25"/>
      <c r="CJ83" s="25"/>
      <c r="CK83" s="25"/>
      <c r="CL83" s="25"/>
      <c r="CM83" s="25"/>
      <c r="CN83" s="25"/>
      <c r="CO83" s="27">
        <f t="shared" si="75"/>
        <v>0.29309839999999998</v>
      </c>
      <c r="CP83" s="25">
        <f t="shared" si="76"/>
        <v>5861968</v>
      </c>
      <c r="CQ83" s="25">
        <f t="shared" si="91"/>
        <v>0</v>
      </c>
      <c r="CR83" s="25">
        <f t="shared" si="91"/>
        <v>0</v>
      </c>
      <c r="CS83" s="25">
        <f t="shared" si="91"/>
        <v>0</v>
      </c>
      <c r="CT83" s="25">
        <f t="shared" si="91"/>
        <v>50000</v>
      </c>
      <c r="CU83" s="25">
        <f t="shared" si="91"/>
        <v>0</v>
      </c>
      <c r="CV83" s="25">
        <f t="shared" si="91"/>
        <v>0</v>
      </c>
      <c r="CW83" s="25">
        <f>N83-CB83</f>
        <v>0</v>
      </c>
      <c r="CX83" s="25">
        <f>O83-CC83</f>
        <v>0</v>
      </c>
      <c r="CY83" s="25">
        <f>P83-CD83</f>
        <v>0</v>
      </c>
      <c r="CZ83" s="25">
        <f t="shared" si="79"/>
        <v>0</v>
      </c>
      <c r="DA83" s="25">
        <f t="shared" si="79"/>
        <v>0</v>
      </c>
      <c r="DB83" s="25">
        <f t="shared" si="79"/>
        <v>5811968</v>
      </c>
      <c r="DC83" s="25">
        <f>T83-CH83</f>
        <v>0</v>
      </c>
      <c r="DD83" s="25">
        <f>U83-CI83</f>
        <v>0</v>
      </c>
      <c r="DE83" s="25">
        <f>V83-CJ83</f>
        <v>0</v>
      </c>
      <c r="DF83" s="25"/>
      <c r="DG83" s="25">
        <f>X83-CL83</f>
        <v>0</v>
      </c>
      <c r="DH83" s="25">
        <f>Y83-CM83</f>
        <v>0</v>
      </c>
      <c r="DI83" s="25">
        <f>Z83-CN83</f>
        <v>0</v>
      </c>
    </row>
    <row r="84" spans="1:113" s="61" customFormat="1" ht="35.25" customHeight="1" x14ac:dyDescent="0.25">
      <c r="A84" s="223" t="s">
        <v>179</v>
      </c>
      <c r="B84" s="225" t="s">
        <v>241</v>
      </c>
      <c r="C84" s="72" t="s">
        <v>242</v>
      </c>
      <c r="D84" s="22" t="s">
        <v>243</v>
      </c>
      <c r="E84" s="34">
        <v>520</v>
      </c>
      <c r="F84" s="71" t="s">
        <v>91</v>
      </c>
      <c r="G84" s="25">
        <f t="shared" si="67"/>
        <v>6000000</v>
      </c>
      <c r="H84" s="30"/>
      <c r="I84" s="30"/>
      <c r="J84" s="30"/>
      <c r="K84" s="58">
        <v>6000000</v>
      </c>
      <c r="L84" s="30"/>
      <c r="M84" s="30"/>
      <c r="N84" s="30"/>
      <c r="O84" s="30"/>
      <c r="P84" s="30"/>
      <c r="Q84" s="30"/>
      <c r="R84" s="30"/>
      <c r="S84" s="50"/>
      <c r="T84" s="58"/>
      <c r="U84" s="58"/>
      <c r="V84" s="58"/>
      <c r="W84" s="58"/>
      <c r="X84" s="58"/>
      <c r="Y84" s="58"/>
      <c r="Z84" s="58"/>
      <c r="AB84" s="62">
        <f t="shared" si="82"/>
        <v>0</v>
      </c>
      <c r="AC84" s="25">
        <f t="shared" si="68"/>
        <v>0</v>
      </c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62">
        <f t="shared" si="83"/>
        <v>1</v>
      </c>
      <c r="AY84" s="25">
        <f t="shared" si="69"/>
        <v>6000000</v>
      </c>
      <c r="AZ84" s="58">
        <f t="shared" si="70"/>
        <v>0</v>
      </c>
      <c r="BA84" s="58">
        <f t="shared" si="70"/>
        <v>0</v>
      </c>
      <c r="BB84" s="25">
        <f t="shared" si="70"/>
        <v>0</v>
      </c>
      <c r="BC84" s="58">
        <f t="shared" si="86"/>
        <v>6000000</v>
      </c>
      <c r="BD84" s="58">
        <f t="shared" si="86"/>
        <v>0</v>
      </c>
      <c r="BE84" s="25">
        <f t="shared" si="86"/>
        <v>0</v>
      </c>
      <c r="BF84" s="58">
        <f t="shared" si="86"/>
        <v>0</v>
      </c>
      <c r="BG84" s="58">
        <f t="shared" si="86"/>
        <v>0</v>
      </c>
      <c r="BH84" s="25">
        <f t="shared" si="86"/>
        <v>0</v>
      </c>
      <c r="BI84" s="58">
        <f t="shared" si="86"/>
        <v>0</v>
      </c>
      <c r="BJ84" s="58">
        <f t="shared" si="86"/>
        <v>0</v>
      </c>
      <c r="BK84" s="58">
        <f t="shared" si="86"/>
        <v>0</v>
      </c>
      <c r="BL84" s="58">
        <f t="shared" si="86"/>
        <v>0</v>
      </c>
      <c r="BM84" s="58">
        <f t="shared" si="86"/>
        <v>0</v>
      </c>
      <c r="BN84" s="58">
        <f t="shared" si="86"/>
        <v>0</v>
      </c>
      <c r="BO84" s="58"/>
      <c r="BP84" s="58"/>
      <c r="BQ84" s="25">
        <f t="shared" si="72"/>
        <v>0</v>
      </c>
      <c r="BR84" s="58">
        <f t="shared" si="87"/>
        <v>0</v>
      </c>
      <c r="BS84" s="62">
        <f t="shared" si="84"/>
        <v>0</v>
      </c>
      <c r="BT84" s="25">
        <f t="shared" si="74"/>
        <v>0</v>
      </c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62">
        <f t="shared" si="75"/>
        <v>1</v>
      </c>
      <c r="CP84" s="25">
        <f t="shared" si="76"/>
        <v>6000000</v>
      </c>
      <c r="CQ84" s="25">
        <f t="shared" si="91"/>
        <v>0</v>
      </c>
      <c r="CR84" s="58">
        <f t="shared" si="91"/>
        <v>0</v>
      </c>
      <c r="CS84" s="25">
        <f t="shared" si="91"/>
        <v>0</v>
      </c>
      <c r="CT84" s="58">
        <f t="shared" si="91"/>
        <v>6000000</v>
      </c>
      <c r="CU84" s="58">
        <f t="shared" si="91"/>
        <v>0</v>
      </c>
      <c r="CV84" s="25">
        <f t="shared" si="91"/>
        <v>0</v>
      </c>
      <c r="CW84" s="58">
        <f t="shared" ref="CW84:DE90" si="94">+N84-CB84</f>
        <v>0</v>
      </c>
      <c r="CX84" s="58">
        <f t="shared" si="94"/>
        <v>0</v>
      </c>
      <c r="CY84" s="25">
        <f t="shared" si="94"/>
        <v>0</v>
      </c>
      <c r="CZ84" s="58">
        <f t="shared" si="79"/>
        <v>0</v>
      </c>
      <c r="DA84" s="58">
        <f t="shared" si="79"/>
        <v>0</v>
      </c>
      <c r="DB84" s="58">
        <f t="shared" si="79"/>
        <v>0</v>
      </c>
      <c r="DC84" s="58">
        <f>+T84-CH84</f>
        <v>0</v>
      </c>
      <c r="DD84" s="58">
        <f>+U84-CI84</f>
        <v>0</v>
      </c>
      <c r="DE84" s="58">
        <f>+V84-CJ84</f>
        <v>0</v>
      </c>
      <c r="DF84" s="58"/>
      <c r="DG84" s="58">
        <f>+X84-CL84</f>
        <v>0</v>
      </c>
      <c r="DH84" s="58">
        <f>+Y84-CM84</f>
        <v>0</v>
      </c>
      <c r="DI84" s="58">
        <f>+Z84-CN84</f>
        <v>0</v>
      </c>
    </row>
    <row r="85" spans="1:113" s="61" customFormat="1" ht="49.5" customHeight="1" x14ac:dyDescent="0.25">
      <c r="A85" s="223"/>
      <c r="B85" s="227"/>
      <c r="C85" s="72" t="s">
        <v>244</v>
      </c>
      <c r="D85" s="22" t="s">
        <v>245</v>
      </c>
      <c r="E85" s="34">
        <v>520</v>
      </c>
      <c r="F85" s="71" t="s">
        <v>91</v>
      </c>
      <c r="G85" s="25">
        <f t="shared" si="67"/>
        <v>6000000</v>
      </c>
      <c r="H85" s="30"/>
      <c r="I85" s="30"/>
      <c r="J85" s="30"/>
      <c r="K85" s="60">
        <v>6000000</v>
      </c>
      <c r="L85" s="30"/>
      <c r="M85" s="30"/>
      <c r="N85" s="30"/>
      <c r="O85" s="30"/>
      <c r="P85" s="30"/>
      <c r="Q85" s="30"/>
      <c r="R85" s="30"/>
      <c r="S85" s="50"/>
      <c r="T85" s="58"/>
      <c r="U85" s="58"/>
      <c r="V85" s="58"/>
      <c r="W85" s="58"/>
      <c r="X85" s="58"/>
      <c r="Y85" s="58"/>
      <c r="Z85" s="58"/>
      <c r="AB85" s="62">
        <f t="shared" si="82"/>
        <v>0</v>
      </c>
      <c r="AC85" s="25">
        <f t="shared" si="68"/>
        <v>0</v>
      </c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62">
        <f t="shared" si="83"/>
        <v>1</v>
      </c>
      <c r="AY85" s="25">
        <f t="shared" si="69"/>
        <v>6000000</v>
      </c>
      <c r="AZ85" s="58">
        <f t="shared" si="70"/>
        <v>0</v>
      </c>
      <c r="BA85" s="58">
        <f t="shared" si="70"/>
        <v>0</v>
      </c>
      <c r="BB85" s="25">
        <f t="shared" si="70"/>
        <v>0</v>
      </c>
      <c r="BC85" s="58">
        <f t="shared" si="86"/>
        <v>6000000</v>
      </c>
      <c r="BD85" s="58">
        <f t="shared" si="86"/>
        <v>0</v>
      </c>
      <c r="BE85" s="25">
        <f t="shared" si="86"/>
        <v>0</v>
      </c>
      <c r="BF85" s="58">
        <f t="shared" si="86"/>
        <v>0</v>
      </c>
      <c r="BG85" s="58">
        <f t="shared" si="86"/>
        <v>0</v>
      </c>
      <c r="BH85" s="25">
        <f t="shared" si="86"/>
        <v>0</v>
      </c>
      <c r="BI85" s="58">
        <f t="shared" si="86"/>
        <v>0</v>
      </c>
      <c r="BJ85" s="58">
        <f t="shared" si="86"/>
        <v>0</v>
      </c>
      <c r="BK85" s="58">
        <f t="shared" si="86"/>
        <v>0</v>
      </c>
      <c r="BL85" s="58">
        <f t="shared" si="86"/>
        <v>0</v>
      </c>
      <c r="BM85" s="58">
        <f t="shared" si="86"/>
        <v>0</v>
      </c>
      <c r="BN85" s="58">
        <f t="shared" si="86"/>
        <v>0</v>
      </c>
      <c r="BO85" s="58"/>
      <c r="BP85" s="58">
        <f>+X85-AU85</f>
        <v>0</v>
      </c>
      <c r="BQ85" s="25">
        <f t="shared" si="72"/>
        <v>0</v>
      </c>
      <c r="BR85" s="58">
        <f t="shared" si="87"/>
        <v>0</v>
      </c>
      <c r="BS85" s="62">
        <f t="shared" si="84"/>
        <v>0</v>
      </c>
      <c r="BT85" s="25">
        <f t="shared" si="74"/>
        <v>0</v>
      </c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62">
        <f t="shared" si="75"/>
        <v>1</v>
      </c>
      <c r="CP85" s="25">
        <f t="shared" si="76"/>
        <v>6000000</v>
      </c>
      <c r="CQ85" s="25">
        <f t="shared" si="91"/>
        <v>0</v>
      </c>
      <c r="CR85" s="58">
        <f t="shared" si="91"/>
        <v>0</v>
      </c>
      <c r="CS85" s="25">
        <f t="shared" si="91"/>
        <v>0</v>
      </c>
      <c r="CT85" s="58">
        <f t="shared" si="91"/>
        <v>6000000</v>
      </c>
      <c r="CU85" s="58">
        <f t="shared" si="91"/>
        <v>0</v>
      </c>
      <c r="CV85" s="25">
        <f t="shared" si="91"/>
        <v>0</v>
      </c>
      <c r="CW85" s="58">
        <f t="shared" si="94"/>
        <v>0</v>
      </c>
      <c r="CX85" s="58">
        <f t="shared" si="94"/>
        <v>0</v>
      </c>
      <c r="CY85" s="25">
        <f t="shared" si="94"/>
        <v>0</v>
      </c>
      <c r="CZ85" s="58">
        <f t="shared" si="79"/>
        <v>0</v>
      </c>
      <c r="DA85" s="58">
        <f t="shared" si="79"/>
        <v>0</v>
      </c>
      <c r="DB85" s="58">
        <f t="shared" si="79"/>
        <v>0</v>
      </c>
      <c r="DC85" s="58">
        <f>T85-CH85</f>
        <v>0</v>
      </c>
      <c r="DD85" s="58">
        <f>U85-CI85</f>
        <v>0</v>
      </c>
      <c r="DE85" s="58">
        <f>V85-CJ85</f>
        <v>0</v>
      </c>
      <c r="DF85" s="58"/>
      <c r="DG85" s="58">
        <f>X85-CL85</f>
        <v>0</v>
      </c>
      <c r="DH85" s="58">
        <f>Y85-CM85</f>
        <v>0</v>
      </c>
      <c r="DI85" s="58">
        <f>Z85-CN85</f>
        <v>0</v>
      </c>
    </row>
    <row r="86" spans="1:113" ht="33" customHeight="1" x14ac:dyDescent="0.25">
      <c r="A86" s="223"/>
      <c r="B86" s="225" t="s">
        <v>246</v>
      </c>
      <c r="C86" s="21" t="s">
        <v>247</v>
      </c>
      <c r="D86" s="22" t="s">
        <v>248</v>
      </c>
      <c r="E86" s="23">
        <v>520</v>
      </c>
      <c r="F86" s="71" t="s">
        <v>91</v>
      </c>
      <c r="G86" s="25">
        <f t="shared" si="67"/>
        <v>33106800</v>
      </c>
      <c r="H86" s="37"/>
      <c r="I86" s="25"/>
      <c r="J86" s="25"/>
      <c r="K86" s="60">
        <v>33106800</v>
      </c>
      <c r="L86" s="37"/>
      <c r="M86" s="37"/>
      <c r="N86" s="37"/>
      <c r="O86" s="37"/>
      <c r="P86" s="37"/>
      <c r="Q86" s="30"/>
      <c r="R86" s="37"/>
      <c r="S86" s="50"/>
      <c r="T86" s="25"/>
      <c r="U86" s="25"/>
      <c r="V86" s="25"/>
      <c r="W86" s="25"/>
      <c r="X86" s="25"/>
      <c r="Y86" s="25"/>
      <c r="Z86" s="25"/>
      <c r="AA86" s="61"/>
      <c r="AB86" s="27">
        <f t="shared" si="82"/>
        <v>1</v>
      </c>
      <c r="AC86" s="25">
        <f t="shared" si="68"/>
        <v>33106800</v>
      </c>
      <c r="AD86" s="25"/>
      <c r="AE86" s="25"/>
      <c r="AF86" s="25"/>
      <c r="AG86" s="25"/>
      <c r="AH86" s="25">
        <f>+'[4]ENERO 2016'!$O$848</f>
        <v>33106800</v>
      </c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7">
        <f t="shared" si="83"/>
        <v>0</v>
      </c>
      <c r="AY86" s="25">
        <f t="shared" si="69"/>
        <v>0</v>
      </c>
      <c r="AZ86" s="25">
        <f t="shared" si="70"/>
        <v>0</v>
      </c>
      <c r="BA86" s="25">
        <f t="shared" si="70"/>
        <v>0</v>
      </c>
      <c r="BB86" s="25">
        <f t="shared" si="70"/>
        <v>0</v>
      </c>
      <c r="BC86" s="25">
        <f t="shared" si="86"/>
        <v>0</v>
      </c>
      <c r="BD86" s="25">
        <f t="shared" si="86"/>
        <v>0</v>
      </c>
      <c r="BE86" s="25">
        <f t="shared" si="86"/>
        <v>0</v>
      </c>
      <c r="BF86" s="58">
        <f t="shared" si="86"/>
        <v>0</v>
      </c>
      <c r="BG86" s="25">
        <f t="shared" si="86"/>
        <v>0</v>
      </c>
      <c r="BH86" s="25">
        <f t="shared" si="86"/>
        <v>0</v>
      </c>
      <c r="BI86" s="25">
        <f t="shared" si="86"/>
        <v>0</v>
      </c>
      <c r="BJ86" s="25">
        <f t="shared" si="86"/>
        <v>0</v>
      </c>
      <c r="BK86" s="25">
        <f t="shared" si="86"/>
        <v>0</v>
      </c>
      <c r="BL86" s="25">
        <f t="shared" si="86"/>
        <v>0</v>
      </c>
      <c r="BM86" s="25">
        <f t="shared" si="86"/>
        <v>0</v>
      </c>
      <c r="BN86" s="25">
        <f t="shared" si="86"/>
        <v>0</v>
      </c>
      <c r="BO86" s="25"/>
      <c r="BP86" s="25"/>
      <c r="BQ86" s="25">
        <f t="shared" si="72"/>
        <v>0</v>
      </c>
      <c r="BR86" s="25">
        <f t="shared" si="87"/>
        <v>0</v>
      </c>
      <c r="BS86" s="27">
        <f t="shared" si="84"/>
        <v>1</v>
      </c>
      <c r="BT86" s="25">
        <f t="shared" si="74"/>
        <v>33106800</v>
      </c>
      <c r="BU86" s="25"/>
      <c r="BV86" s="25"/>
      <c r="BW86" s="25"/>
      <c r="BX86" s="25"/>
      <c r="BY86" s="25">
        <f>+'[3]ABRIL 2016'!$H$1625</f>
        <v>33106800</v>
      </c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62">
        <f t="shared" si="75"/>
        <v>0</v>
      </c>
      <c r="CP86" s="25">
        <f t="shared" si="76"/>
        <v>0</v>
      </c>
      <c r="CQ86" s="25">
        <f t="shared" si="91"/>
        <v>0</v>
      </c>
      <c r="CR86" s="58">
        <f t="shared" si="91"/>
        <v>0</v>
      </c>
      <c r="CS86" s="25">
        <f t="shared" si="91"/>
        <v>0</v>
      </c>
      <c r="CT86" s="25">
        <f t="shared" si="91"/>
        <v>0</v>
      </c>
      <c r="CU86" s="58">
        <f t="shared" si="91"/>
        <v>0</v>
      </c>
      <c r="CV86" s="25">
        <f t="shared" si="91"/>
        <v>0</v>
      </c>
      <c r="CW86" s="58">
        <f t="shared" si="94"/>
        <v>0</v>
      </c>
      <c r="CX86" s="58">
        <f t="shared" si="94"/>
        <v>0</v>
      </c>
      <c r="CY86" s="25">
        <f t="shared" si="94"/>
        <v>0</v>
      </c>
      <c r="CZ86" s="58">
        <f t="shared" si="79"/>
        <v>0</v>
      </c>
      <c r="DA86" s="25">
        <f t="shared" si="79"/>
        <v>0</v>
      </c>
      <c r="DB86" s="25">
        <f t="shared" si="79"/>
        <v>0</v>
      </c>
      <c r="DC86" s="25">
        <f t="shared" ref="DC86:DE88" si="95">+T86-CH86</f>
        <v>0</v>
      </c>
      <c r="DD86" s="25">
        <f t="shared" si="95"/>
        <v>0</v>
      </c>
      <c r="DE86" s="25">
        <f t="shared" si="95"/>
        <v>0</v>
      </c>
      <c r="DF86" s="25"/>
      <c r="DG86" s="25">
        <f>+X86-CL86</f>
        <v>0</v>
      </c>
      <c r="DH86" s="58">
        <f>Y86-CM86</f>
        <v>0</v>
      </c>
      <c r="DI86" s="25">
        <f>+Z86-CN86</f>
        <v>0</v>
      </c>
    </row>
    <row r="87" spans="1:113" ht="19.5" customHeight="1" x14ac:dyDescent="0.25">
      <c r="A87" s="223"/>
      <c r="B87" s="226"/>
      <c r="C87" s="21" t="s">
        <v>249</v>
      </c>
      <c r="D87" s="22" t="s">
        <v>250</v>
      </c>
      <c r="E87" s="23">
        <v>520</v>
      </c>
      <c r="F87" s="71" t="s">
        <v>91</v>
      </c>
      <c r="G87" s="25">
        <f t="shared" si="67"/>
        <v>15184000</v>
      </c>
      <c r="H87" s="37"/>
      <c r="I87" s="25"/>
      <c r="J87" s="25"/>
      <c r="K87" s="60">
        <v>15184000</v>
      </c>
      <c r="L87" s="37"/>
      <c r="M87" s="37"/>
      <c r="N87" s="37"/>
      <c r="O87" s="37"/>
      <c r="P87" s="37"/>
      <c r="Q87" s="30"/>
      <c r="R87" s="37"/>
      <c r="S87" s="50"/>
      <c r="T87" s="25"/>
      <c r="U87" s="25"/>
      <c r="V87" s="25"/>
      <c r="W87" s="25"/>
      <c r="X87" s="25"/>
      <c r="Y87" s="25"/>
      <c r="Z87" s="25"/>
      <c r="AA87" s="61"/>
      <c r="AB87" s="27">
        <f t="shared" si="82"/>
        <v>1</v>
      </c>
      <c r="AC87" s="25">
        <f t="shared" si="68"/>
        <v>15184000</v>
      </c>
      <c r="AD87" s="25"/>
      <c r="AE87" s="25"/>
      <c r="AF87" s="25"/>
      <c r="AG87" s="25"/>
      <c r="AH87" s="25">
        <f>+'[4]ENERO 2016'!$O$854</f>
        <v>15184000</v>
      </c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7">
        <f t="shared" si="83"/>
        <v>0</v>
      </c>
      <c r="AY87" s="25">
        <f t="shared" si="69"/>
        <v>0</v>
      </c>
      <c r="AZ87" s="25">
        <f t="shared" si="70"/>
        <v>0</v>
      </c>
      <c r="BA87" s="25">
        <f t="shared" si="70"/>
        <v>0</v>
      </c>
      <c r="BB87" s="25">
        <f t="shared" si="70"/>
        <v>0</v>
      </c>
      <c r="BC87" s="25">
        <f t="shared" ref="BC87:BN90" si="96">+K87-AH87</f>
        <v>0</v>
      </c>
      <c r="BD87" s="25">
        <f t="shared" si="96"/>
        <v>0</v>
      </c>
      <c r="BE87" s="25">
        <f t="shared" si="96"/>
        <v>0</v>
      </c>
      <c r="BF87" s="58">
        <f t="shared" si="96"/>
        <v>0</v>
      </c>
      <c r="BG87" s="25">
        <f t="shared" si="96"/>
        <v>0</v>
      </c>
      <c r="BH87" s="25">
        <f t="shared" si="96"/>
        <v>0</v>
      </c>
      <c r="BI87" s="25">
        <f t="shared" si="96"/>
        <v>0</v>
      </c>
      <c r="BJ87" s="25">
        <f t="shared" si="96"/>
        <v>0</v>
      </c>
      <c r="BK87" s="25">
        <f t="shared" si="96"/>
        <v>0</v>
      </c>
      <c r="BL87" s="25">
        <f t="shared" si="96"/>
        <v>0</v>
      </c>
      <c r="BM87" s="25">
        <f t="shared" si="96"/>
        <v>0</v>
      </c>
      <c r="BN87" s="25">
        <f t="shared" si="96"/>
        <v>0</v>
      </c>
      <c r="BO87" s="25"/>
      <c r="BP87" s="25"/>
      <c r="BQ87" s="25">
        <f t="shared" si="72"/>
        <v>0</v>
      </c>
      <c r="BR87" s="25">
        <f t="shared" si="87"/>
        <v>0</v>
      </c>
      <c r="BS87" s="27">
        <f t="shared" si="84"/>
        <v>0.9517272787144363</v>
      </c>
      <c r="BT87" s="25">
        <f t="shared" si="74"/>
        <v>14451027</v>
      </c>
      <c r="BU87" s="25"/>
      <c r="BV87" s="25"/>
      <c r="BW87" s="25"/>
      <c r="BX87" s="25"/>
      <c r="BY87" s="25">
        <f>+'[1]JULIO 2016'!$H$2364</f>
        <v>14451027</v>
      </c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62">
        <f t="shared" si="75"/>
        <v>4.8272721285563702E-2</v>
      </c>
      <c r="CP87" s="25">
        <f t="shared" si="76"/>
        <v>732973</v>
      </c>
      <c r="CQ87" s="25">
        <f t="shared" si="91"/>
        <v>0</v>
      </c>
      <c r="CR87" s="58">
        <f t="shared" si="91"/>
        <v>0</v>
      </c>
      <c r="CS87" s="25">
        <f t="shared" si="91"/>
        <v>0</v>
      </c>
      <c r="CT87" s="25">
        <f t="shared" si="91"/>
        <v>732973</v>
      </c>
      <c r="CU87" s="58">
        <f t="shared" si="91"/>
        <v>0</v>
      </c>
      <c r="CV87" s="25">
        <f t="shared" si="91"/>
        <v>0</v>
      </c>
      <c r="CW87" s="58">
        <f t="shared" si="94"/>
        <v>0</v>
      </c>
      <c r="CX87" s="58">
        <f t="shared" si="94"/>
        <v>0</v>
      </c>
      <c r="CY87" s="25">
        <f t="shared" si="94"/>
        <v>0</v>
      </c>
      <c r="CZ87" s="58">
        <f t="shared" si="79"/>
        <v>0</v>
      </c>
      <c r="DA87" s="25">
        <f t="shared" si="79"/>
        <v>0</v>
      </c>
      <c r="DB87" s="25">
        <f t="shared" si="79"/>
        <v>0</v>
      </c>
      <c r="DC87" s="25">
        <f t="shared" si="95"/>
        <v>0</v>
      </c>
      <c r="DD87" s="25">
        <f t="shared" si="95"/>
        <v>0</v>
      </c>
      <c r="DE87" s="25">
        <f t="shared" si="95"/>
        <v>0</v>
      </c>
      <c r="DF87" s="25"/>
      <c r="DG87" s="25">
        <f>+X87-CL87</f>
        <v>0</v>
      </c>
      <c r="DH87" s="58">
        <f>Y87-CM87</f>
        <v>0</v>
      </c>
      <c r="DI87" s="25">
        <f>+Z87-CN87</f>
        <v>0</v>
      </c>
    </row>
    <row r="88" spans="1:113" ht="33.75" customHeight="1" x14ac:dyDescent="0.25">
      <c r="A88" s="223"/>
      <c r="B88" s="226"/>
      <c r="C88" s="21" t="s">
        <v>251</v>
      </c>
      <c r="D88" s="22" t="s">
        <v>252</v>
      </c>
      <c r="E88" s="23">
        <v>520</v>
      </c>
      <c r="F88" s="71" t="s">
        <v>91</v>
      </c>
      <c r="G88" s="25">
        <f t="shared" si="67"/>
        <v>17000000</v>
      </c>
      <c r="H88" s="37"/>
      <c r="I88" s="37"/>
      <c r="J88" s="37"/>
      <c r="K88" s="60">
        <v>16000000</v>
      </c>
      <c r="L88" s="37"/>
      <c r="M88" s="37"/>
      <c r="N88" s="37"/>
      <c r="O88" s="37"/>
      <c r="P88" s="37"/>
      <c r="Q88" s="30"/>
      <c r="R88" s="37"/>
      <c r="S88" s="60"/>
      <c r="T88" s="25"/>
      <c r="U88" s="25"/>
      <c r="V88" s="25"/>
      <c r="W88" s="25"/>
      <c r="X88" s="25"/>
      <c r="Y88" s="25"/>
      <c r="Z88" s="25">
        <f>1000000</f>
        <v>1000000</v>
      </c>
      <c r="AA88" s="61"/>
      <c r="AB88" s="27">
        <f t="shared" si="82"/>
        <v>0.26470588235294118</v>
      </c>
      <c r="AC88" s="25">
        <f t="shared" si="68"/>
        <v>4500000</v>
      </c>
      <c r="AD88" s="25"/>
      <c r="AE88" s="25"/>
      <c r="AF88" s="25"/>
      <c r="AG88" s="25"/>
      <c r="AH88" s="25">
        <f>+'[1]JULIO 2016'!$O$2376</f>
        <v>4500000</v>
      </c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7">
        <f t="shared" si="83"/>
        <v>0.73529411764705888</v>
      </c>
      <c r="AY88" s="25">
        <f t="shared" si="69"/>
        <v>12500000</v>
      </c>
      <c r="AZ88" s="25">
        <f t="shared" si="70"/>
        <v>0</v>
      </c>
      <c r="BA88" s="25">
        <f t="shared" si="70"/>
        <v>0</v>
      </c>
      <c r="BB88" s="25">
        <f t="shared" si="70"/>
        <v>0</v>
      </c>
      <c r="BC88" s="25">
        <f t="shared" si="96"/>
        <v>11500000</v>
      </c>
      <c r="BD88" s="25">
        <f t="shared" si="96"/>
        <v>0</v>
      </c>
      <c r="BE88" s="25">
        <f t="shared" si="96"/>
        <v>0</v>
      </c>
      <c r="BF88" s="58">
        <f t="shared" si="96"/>
        <v>0</v>
      </c>
      <c r="BG88" s="25">
        <f t="shared" si="96"/>
        <v>0</v>
      </c>
      <c r="BH88" s="25">
        <f t="shared" si="96"/>
        <v>0</v>
      </c>
      <c r="BI88" s="25">
        <f t="shared" si="96"/>
        <v>0</v>
      </c>
      <c r="BJ88" s="25">
        <f t="shared" si="96"/>
        <v>0</v>
      </c>
      <c r="BK88" s="25">
        <f t="shared" si="96"/>
        <v>0</v>
      </c>
      <c r="BL88" s="25">
        <f t="shared" si="96"/>
        <v>0</v>
      </c>
      <c r="BM88" s="25">
        <f t="shared" si="96"/>
        <v>0</v>
      </c>
      <c r="BN88" s="25">
        <f t="shared" si="96"/>
        <v>0</v>
      </c>
      <c r="BO88" s="25"/>
      <c r="BP88" s="25"/>
      <c r="BQ88" s="25">
        <f t="shared" si="72"/>
        <v>0</v>
      </c>
      <c r="BR88" s="25">
        <f t="shared" si="87"/>
        <v>1000000</v>
      </c>
      <c r="BS88" s="27">
        <f t="shared" si="84"/>
        <v>0.26470588235294118</v>
      </c>
      <c r="BT88" s="25">
        <f t="shared" si="74"/>
        <v>4500000</v>
      </c>
      <c r="BU88" s="25"/>
      <c r="BV88" s="25"/>
      <c r="BW88" s="25"/>
      <c r="BX88" s="25"/>
      <c r="BY88" s="25">
        <f>+'[1]JULIO 2016'!$H$2374</f>
        <v>4500000</v>
      </c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62">
        <f t="shared" si="75"/>
        <v>0.73529411764705888</v>
      </c>
      <c r="CP88" s="25">
        <f t="shared" si="76"/>
        <v>12500000</v>
      </c>
      <c r="CQ88" s="25">
        <f t="shared" si="91"/>
        <v>0</v>
      </c>
      <c r="CR88" s="58">
        <f t="shared" si="91"/>
        <v>0</v>
      </c>
      <c r="CS88" s="25">
        <f t="shared" si="91"/>
        <v>0</v>
      </c>
      <c r="CT88" s="25">
        <f t="shared" si="91"/>
        <v>11500000</v>
      </c>
      <c r="CU88" s="58">
        <f t="shared" si="91"/>
        <v>0</v>
      </c>
      <c r="CV88" s="25">
        <f t="shared" si="91"/>
        <v>0</v>
      </c>
      <c r="CW88" s="58">
        <f t="shared" si="94"/>
        <v>0</v>
      </c>
      <c r="CX88" s="58">
        <f t="shared" si="94"/>
        <v>0</v>
      </c>
      <c r="CY88" s="25">
        <f t="shared" si="94"/>
        <v>0</v>
      </c>
      <c r="CZ88" s="58">
        <f t="shared" si="79"/>
        <v>0</v>
      </c>
      <c r="DA88" s="25">
        <f t="shared" si="79"/>
        <v>0</v>
      </c>
      <c r="DB88" s="25">
        <f t="shared" si="79"/>
        <v>0</v>
      </c>
      <c r="DC88" s="25">
        <f t="shared" si="95"/>
        <v>0</v>
      </c>
      <c r="DD88" s="25">
        <f t="shared" si="95"/>
        <v>0</v>
      </c>
      <c r="DE88" s="25">
        <f t="shared" si="95"/>
        <v>0</v>
      </c>
      <c r="DF88" s="25"/>
      <c r="DG88" s="25">
        <f>+X88-CL88</f>
        <v>0</v>
      </c>
      <c r="DH88" s="58">
        <f>Y88-CM88</f>
        <v>0</v>
      </c>
      <c r="DI88" s="25">
        <f>+Z88-CN88</f>
        <v>1000000</v>
      </c>
    </row>
    <row r="89" spans="1:113" ht="21" customHeight="1" x14ac:dyDescent="0.25">
      <c r="A89" s="223"/>
      <c r="B89" s="226"/>
      <c r="C89" s="73" t="s">
        <v>253</v>
      </c>
      <c r="D89" s="22" t="s">
        <v>254</v>
      </c>
      <c r="E89" s="23">
        <v>520</v>
      </c>
      <c r="F89" s="71" t="s">
        <v>91</v>
      </c>
      <c r="G89" s="25">
        <f t="shared" si="67"/>
        <v>300709200</v>
      </c>
      <c r="H89" s="74"/>
      <c r="I89" s="74"/>
      <c r="J89" s="74"/>
      <c r="K89" s="60">
        <v>35709200</v>
      </c>
      <c r="L89" s="74"/>
      <c r="M89" s="74"/>
      <c r="N89" s="74"/>
      <c r="O89" s="74"/>
      <c r="P89" s="74"/>
      <c r="Q89" s="75"/>
      <c r="R89" s="74"/>
      <c r="S89" s="60">
        <v>265000000</v>
      </c>
      <c r="T89" s="76"/>
      <c r="U89" s="76"/>
      <c r="V89" s="76"/>
      <c r="W89" s="76"/>
      <c r="X89" s="76"/>
      <c r="Y89" s="76"/>
      <c r="Z89" s="76"/>
      <c r="AA89" s="61"/>
      <c r="AB89" s="27">
        <f t="shared" si="82"/>
        <v>1</v>
      </c>
      <c r="AC89" s="25">
        <f t="shared" si="68"/>
        <v>300709200</v>
      </c>
      <c r="AD89" s="76"/>
      <c r="AE89" s="76"/>
      <c r="AF89" s="76"/>
      <c r="AG89" s="76"/>
      <c r="AH89" s="76">
        <f>+'[4]ENERO 2016'!$O$864</f>
        <v>35709200</v>
      </c>
      <c r="AI89" s="76"/>
      <c r="AJ89" s="76"/>
      <c r="AK89" s="76"/>
      <c r="AL89" s="76"/>
      <c r="AM89" s="76"/>
      <c r="AN89" s="76"/>
      <c r="AO89" s="76"/>
      <c r="AP89" s="76">
        <f>+'[4]ENERO 2016'!$W$864</f>
        <v>265000000</v>
      </c>
      <c r="AQ89" s="76"/>
      <c r="AR89" s="76"/>
      <c r="AS89" s="76"/>
      <c r="AT89" s="76"/>
      <c r="AU89" s="76"/>
      <c r="AV89" s="76"/>
      <c r="AW89" s="76"/>
      <c r="AX89" s="27">
        <f t="shared" si="83"/>
        <v>0</v>
      </c>
      <c r="AY89" s="25">
        <f t="shared" si="69"/>
        <v>0</v>
      </c>
      <c r="AZ89" s="25">
        <f t="shared" si="70"/>
        <v>0</v>
      </c>
      <c r="BA89" s="25">
        <f t="shared" si="70"/>
        <v>0</v>
      </c>
      <c r="BB89" s="25">
        <f t="shared" si="70"/>
        <v>0</v>
      </c>
      <c r="BC89" s="25">
        <f t="shared" si="96"/>
        <v>0</v>
      </c>
      <c r="BD89" s="25">
        <f t="shared" si="96"/>
        <v>0</v>
      </c>
      <c r="BE89" s="25">
        <f t="shared" si="96"/>
        <v>0</v>
      </c>
      <c r="BF89" s="58">
        <f t="shared" si="96"/>
        <v>0</v>
      </c>
      <c r="BG89" s="25">
        <f t="shared" si="96"/>
        <v>0</v>
      </c>
      <c r="BH89" s="25">
        <f t="shared" si="96"/>
        <v>0</v>
      </c>
      <c r="BI89" s="25">
        <f t="shared" si="96"/>
        <v>0</v>
      </c>
      <c r="BJ89" s="25">
        <f t="shared" si="96"/>
        <v>0</v>
      </c>
      <c r="BK89" s="25">
        <f t="shared" si="96"/>
        <v>0</v>
      </c>
      <c r="BL89" s="25">
        <f t="shared" si="96"/>
        <v>0</v>
      </c>
      <c r="BM89" s="25">
        <f t="shared" si="96"/>
        <v>0</v>
      </c>
      <c r="BN89" s="25">
        <f t="shared" si="96"/>
        <v>0</v>
      </c>
      <c r="BO89" s="25"/>
      <c r="BP89" s="25">
        <f>+X89-AU89</f>
        <v>0</v>
      </c>
      <c r="BQ89" s="25">
        <f t="shared" si="72"/>
        <v>0</v>
      </c>
      <c r="BR89" s="25">
        <f t="shared" si="87"/>
        <v>0</v>
      </c>
      <c r="BS89" s="27">
        <f t="shared" si="84"/>
        <v>0.82837137673207206</v>
      </c>
      <c r="BT89" s="25">
        <f t="shared" si="74"/>
        <v>249098894</v>
      </c>
      <c r="BU89" s="76"/>
      <c r="BV89" s="76"/>
      <c r="BW89" s="76"/>
      <c r="BX89" s="76"/>
      <c r="BY89" s="76">
        <f>+'[1]JULIO 2016'!$H$2383</f>
        <v>33050686</v>
      </c>
      <c r="BZ89" s="76"/>
      <c r="CA89" s="76"/>
      <c r="CB89" s="76"/>
      <c r="CC89" s="76"/>
      <c r="CD89" s="76"/>
      <c r="CE89" s="76"/>
      <c r="CF89" s="76"/>
      <c r="CG89" s="76">
        <f>+'[1]JULIO 2016'!$H$2388+'[1]JULIO 2016'!$H$2391</f>
        <v>216048208</v>
      </c>
      <c r="CH89" s="76"/>
      <c r="CI89" s="76"/>
      <c r="CJ89" s="76"/>
      <c r="CK89" s="76"/>
      <c r="CL89" s="76"/>
      <c r="CM89" s="76"/>
      <c r="CN89" s="76"/>
      <c r="CO89" s="62">
        <f t="shared" si="75"/>
        <v>0.17162862326792794</v>
      </c>
      <c r="CP89" s="25">
        <f t="shared" si="76"/>
        <v>51610306</v>
      </c>
      <c r="CQ89" s="25">
        <f t="shared" si="91"/>
        <v>0</v>
      </c>
      <c r="CR89" s="58">
        <f t="shared" si="91"/>
        <v>0</v>
      </c>
      <c r="CS89" s="25">
        <f t="shared" si="91"/>
        <v>0</v>
      </c>
      <c r="CT89" s="25">
        <f t="shared" si="91"/>
        <v>2658514</v>
      </c>
      <c r="CU89" s="58">
        <f t="shared" si="91"/>
        <v>0</v>
      </c>
      <c r="CV89" s="25">
        <f t="shared" si="91"/>
        <v>0</v>
      </c>
      <c r="CW89" s="58">
        <f t="shared" si="94"/>
        <v>0</v>
      </c>
      <c r="CX89" s="58">
        <f t="shared" si="94"/>
        <v>0</v>
      </c>
      <c r="CY89" s="25">
        <f t="shared" si="94"/>
        <v>0</v>
      </c>
      <c r="CZ89" s="58">
        <f t="shared" si="79"/>
        <v>0</v>
      </c>
      <c r="DA89" s="58">
        <f t="shared" si="79"/>
        <v>0</v>
      </c>
      <c r="DB89" s="58">
        <f t="shared" si="79"/>
        <v>48951792</v>
      </c>
      <c r="DC89" s="58">
        <f>T89-CH89</f>
        <v>0</v>
      </c>
      <c r="DD89" s="58">
        <f>U89-CI89</f>
        <v>0</v>
      </c>
      <c r="DE89" s="58">
        <f>V89-CJ89</f>
        <v>0</v>
      </c>
      <c r="DF89" s="58"/>
      <c r="DG89" s="58">
        <f>X89-CL89</f>
        <v>0</v>
      </c>
      <c r="DH89" s="58">
        <f>Y89-CM89</f>
        <v>0</v>
      </c>
      <c r="DI89" s="58">
        <f>Z89-CN89</f>
        <v>0</v>
      </c>
    </row>
    <row r="90" spans="1:113" ht="57" customHeight="1" x14ac:dyDescent="0.25">
      <c r="A90" s="224"/>
      <c r="B90" s="227"/>
      <c r="C90" s="21" t="s">
        <v>255</v>
      </c>
      <c r="D90" s="22" t="s">
        <v>256</v>
      </c>
      <c r="E90" s="23">
        <v>520</v>
      </c>
      <c r="F90" s="24" t="s">
        <v>257</v>
      </c>
      <c r="G90" s="25">
        <f t="shared" si="67"/>
        <v>33555444</v>
      </c>
      <c r="H90" s="74"/>
      <c r="I90" s="74"/>
      <c r="J90" s="74"/>
      <c r="K90" s="74"/>
      <c r="L90" s="74"/>
      <c r="M90" s="74"/>
      <c r="N90" s="74"/>
      <c r="O90" s="74"/>
      <c r="P90" s="74"/>
      <c r="Q90" s="75"/>
      <c r="R90" s="74"/>
      <c r="S90" s="60"/>
      <c r="T90" s="76"/>
      <c r="U90" s="76"/>
      <c r="V90" s="76"/>
      <c r="W90" s="76"/>
      <c r="X90" s="76"/>
      <c r="Y90" s="76"/>
      <c r="Z90" s="76">
        <f>26599846+5000000+955598+1000000</f>
        <v>33555444</v>
      </c>
      <c r="AA90" s="61"/>
      <c r="AB90" s="27">
        <f t="shared" si="82"/>
        <v>2.4735181569941377E-2</v>
      </c>
      <c r="AC90" s="25">
        <f t="shared" si="68"/>
        <v>830000</v>
      </c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>
        <f>+'[7]MAYO 2016'!$AG$1923</f>
        <v>830000</v>
      </c>
      <c r="AX90" s="27">
        <f t="shared" si="83"/>
        <v>0.97526481843005863</v>
      </c>
      <c r="AY90" s="25">
        <f t="shared" si="69"/>
        <v>32725444</v>
      </c>
      <c r="AZ90" s="25">
        <f t="shared" si="70"/>
        <v>0</v>
      </c>
      <c r="BA90" s="25">
        <f t="shared" si="70"/>
        <v>0</v>
      </c>
      <c r="BB90" s="25">
        <f t="shared" si="70"/>
        <v>0</v>
      </c>
      <c r="BC90" s="25">
        <f t="shared" si="96"/>
        <v>0</v>
      </c>
      <c r="BD90" s="25">
        <f t="shared" si="96"/>
        <v>0</v>
      </c>
      <c r="BE90" s="25">
        <f t="shared" si="96"/>
        <v>0</v>
      </c>
      <c r="BF90" s="58">
        <f t="shared" si="96"/>
        <v>0</v>
      </c>
      <c r="BG90" s="25">
        <f t="shared" si="96"/>
        <v>0</v>
      </c>
      <c r="BH90" s="25">
        <f t="shared" si="96"/>
        <v>0</v>
      </c>
      <c r="BI90" s="25">
        <f t="shared" si="96"/>
        <v>0</v>
      </c>
      <c r="BJ90" s="25">
        <f t="shared" si="96"/>
        <v>0</v>
      </c>
      <c r="BK90" s="25">
        <f t="shared" si="96"/>
        <v>0</v>
      </c>
      <c r="BL90" s="25">
        <f t="shared" si="96"/>
        <v>0</v>
      </c>
      <c r="BM90" s="25">
        <f t="shared" si="96"/>
        <v>0</v>
      </c>
      <c r="BN90" s="25">
        <f t="shared" si="96"/>
        <v>0</v>
      </c>
      <c r="BO90" s="25"/>
      <c r="BP90" s="25">
        <f>+X90-AU90</f>
        <v>0</v>
      </c>
      <c r="BQ90" s="25">
        <f t="shared" si="72"/>
        <v>0</v>
      </c>
      <c r="BR90" s="25">
        <f t="shared" si="87"/>
        <v>32725444</v>
      </c>
      <c r="BS90" s="27">
        <f t="shared" si="84"/>
        <v>2.4735181569941377E-2</v>
      </c>
      <c r="BT90" s="25">
        <f t="shared" si="74"/>
        <v>830000</v>
      </c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>
        <f>+'[7]MAYO 2016'!$H$1921</f>
        <v>830000</v>
      </c>
      <c r="CO90" s="62">
        <f t="shared" si="75"/>
        <v>0.97526481843005863</v>
      </c>
      <c r="CP90" s="25">
        <f t="shared" si="76"/>
        <v>32725444</v>
      </c>
      <c r="CQ90" s="25">
        <f t="shared" si="91"/>
        <v>0</v>
      </c>
      <c r="CR90" s="58">
        <f t="shared" si="91"/>
        <v>0</v>
      </c>
      <c r="CS90" s="25">
        <f t="shared" si="91"/>
        <v>0</v>
      </c>
      <c r="CT90" s="25">
        <f t="shared" si="91"/>
        <v>0</v>
      </c>
      <c r="CU90" s="58">
        <f t="shared" si="91"/>
        <v>0</v>
      </c>
      <c r="CV90" s="25">
        <f t="shared" si="91"/>
        <v>0</v>
      </c>
      <c r="CW90" s="58">
        <f t="shared" si="94"/>
        <v>0</v>
      </c>
      <c r="CX90" s="58">
        <f t="shared" si="94"/>
        <v>0</v>
      </c>
      <c r="CY90" s="25">
        <f t="shared" si="94"/>
        <v>0</v>
      </c>
      <c r="CZ90" s="25">
        <f t="shared" si="94"/>
        <v>0</v>
      </c>
      <c r="DA90" s="25">
        <f t="shared" si="94"/>
        <v>0</v>
      </c>
      <c r="DB90" s="25">
        <f t="shared" si="94"/>
        <v>0</v>
      </c>
      <c r="DC90" s="25">
        <f t="shared" si="94"/>
        <v>0</v>
      </c>
      <c r="DD90" s="25">
        <f t="shared" si="94"/>
        <v>0</v>
      </c>
      <c r="DE90" s="25">
        <f t="shared" si="94"/>
        <v>0</v>
      </c>
      <c r="DF90" s="25"/>
      <c r="DG90" s="25">
        <f>+X90-CL90</f>
        <v>0</v>
      </c>
      <c r="DH90" s="25">
        <f>+Y90-CM90</f>
        <v>0</v>
      </c>
      <c r="DI90" s="25">
        <f>+Z90-CN90</f>
        <v>32725444</v>
      </c>
    </row>
    <row r="91" spans="1:113" s="48" customFormat="1" ht="20.25" customHeight="1" thickBot="1" x14ac:dyDescent="0.3">
      <c r="A91" s="77"/>
      <c r="B91" s="239" t="s">
        <v>258</v>
      </c>
      <c r="C91" s="240"/>
      <c r="D91" s="240"/>
      <c r="E91" s="240"/>
      <c r="F91" s="241"/>
      <c r="G91" s="65">
        <f>SUM(G59:G90)</f>
        <v>1622930241</v>
      </c>
      <c r="H91" s="65">
        <f>SUM(H59:H88)</f>
        <v>0</v>
      </c>
      <c r="I91" s="65">
        <f>SUM(I59:I88)</f>
        <v>0</v>
      </c>
      <c r="J91" s="65">
        <f>SUM(J59:J88)</f>
        <v>0</v>
      </c>
      <c r="K91" s="65">
        <f>SUM(K59:K90)</f>
        <v>520000000</v>
      </c>
      <c r="L91" s="65">
        <f t="shared" ref="L91:Q91" si="97">SUM(L59:L88)</f>
        <v>50000000</v>
      </c>
      <c r="M91" s="65">
        <f t="shared" si="97"/>
        <v>0</v>
      </c>
      <c r="N91" s="65">
        <f t="shared" si="97"/>
        <v>0</v>
      </c>
      <c r="O91" s="65">
        <f t="shared" si="97"/>
        <v>0</v>
      </c>
      <c r="P91" s="65">
        <f t="shared" si="97"/>
        <v>0</v>
      </c>
      <c r="Q91" s="65">
        <f t="shared" si="97"/>
        <v>0</v>
      </c>
      <c r="R91" s="65">
        <f>SUM(R59:R90)</f>
        <v>200000000</v>
      </c>
      <c r="S91" s="65">
        <f>SUM(S59:S90)</f>
        <v>333901442</v>
      </c>
      <c r="T91" s="65">
        <f t="shared" ref="T91:Y91" si="98">SUM(T59:T88)</f>
        <v>0</v>
      </c>
      <c r="U91" s="65">
        <f t="shared" si="98"/>
        <v>0</v>
      </c>
      <c r="V91" s="65">
        <f t="shared" si="98"/>
        <v>0</v>
      </c>
      <c r="W91" s="65">
        <f t="shared" si="98"/>
        <v>0</v>
      </c>
      <c r="X91" s="65">
        <f t="shared" si="98"/>
        <v>0</v>
      </c>
      <c r="Y91" s="65">
        <f t="shared" si="98"/>
        <v>0</v>
      </c>
      <c r="Z91" s="65">
        <f>SUM(Z59:Z90)</f>
        <v>519028799</v>
      </c>
      <c r="AB91" s="44">
        <f t="shared" si="82"/>
        <v>0.78489074010667848</v>
      </c>
      <c r="AC91" s="65">
        <f>SUM(AC59:AC90)</f>
        <v>1273822918</v>
      </c>
      <c r="AD91" s="65"/>
      <c r="AE91" s="65">
        <f t="shared" ref="AE91:AW91" si="99">SUM(AE59:AE90)</f>
        <v>0</v>
      </c>
      <c r="AF91" s="65">
        <f t="shared" si="99"/>
        <v>0</v>
      </c>
      <c r="AG91" s="65">
        <f t="shared" si="99"/>
        <v>0</v>
      </c>
      <c r="AH91" s="65">
        <f t="shared" si="99"/>
        <v>314186967</v>
      </c>
      <c r="AI91" s="65">
        <f t="shared" si="99"/>
        <v>35855289</v>
      </c>
      <c r="AJ91" s="65">
        <f t="shared" si="99"/>
        <v>0</v>
      </c>
      <c r="AK91" s="65">
        <f t="shared" si="99"/>
        <v>0</v>
      </c>
      <c r="AL91" s="65">
        <f t="shared" si="99"/>
        <v>0</v>
      </c>
      <c r="AM91" s="65">
        <f t="shared" si="99"/>
        <v>0</v>
      </c>
      <c r="AN91" s="65">
        <f t="shared" si="99"/>
        <v>0</v>
      </c>
      <c r="AO91" s="65">
        <f t="shared" si="99"/>
        <v>196388655</v>
      </c>
      <c r="AP91" s="65">
        <f t="shared" si="99"/>
        <v>286026149</v>
      </c>
      <c r="AQ91" s="65">
        <f t="shared" si="99"/>
        <v>0</v>
      </c>
      <c r="AR91" s="65">
        <f t="shared" si="99"/>
        <v>0</v>
      </c>
      <c r="AS91" s="65">
        <f t="shared" si="99"/>
        <v>0</v>
      </c>
      <c r="AT91" s="65">
        <f t="shared" si="99"/>
        <v>0</v>
      </c>
      <c r="AU91" s="65">
        <f t="shared" si="99"/>
        <v>0</v>
      </c>
      <c r="AV91" s="65">
        <f t="shared" si="99"/>
        <v>0</v>
      </c>
      <c r="AW91" s="65">
        <f t="shared" si="99"/>
        <v>441365858</v>
      </c>
      <c r="AX91" s="44">
        <f t="shared" si="83"/>
        <v>0.21510925989332152</v>
      </c>
      <c r="AY91" s="65">
        <f>SUM(AY59:AY90)</f>
        <v>349107323</v>
      </c>
      <c r="AZ91" s="65">
        <f t="shared" ref="AZ91:BR91" si="100">SUM(AZ59:AZ90)</f>
        <v>0</v>
      </c>
      <c r="BA91" s="65">
        <f t="shared" si="100"/>
        <v>0</v>
      </c>
      <c r="BB91" s="65">
        <f t="shared" si="100"/>
        <v>0</v>
      </c>
      <c r="BC91" s="65">
        <f t="shared" si="100"/>
        <v>205813033</v>
      </c>
      <c r="BD91" s="65">
        <f t="shared" si="100"/>
        <v>14144711</v>
      </c>
      <c r="BE91" s="65">
        <f t="shared" si="100"/>
        <v>0</v>
      </c>
      <c r="BF91" s="65">
        <f t="shared" si="100"/>
        <v>0</v>
      </c>
      <c r="BG91" s="65">
        <f t="shared" si="100"/>
        <v>0</v>
      </c>
      <c r="BH91" s="65">
        <f t="shared" si="100"/>
        <v>0</v>
      </c>
      <c r="BI91" s="65">
        <f t="shared" si="100"/>
        <v>0</v>
      </c>
      <c r="BJ91" s="65">
        <f t="shared" si="100"/>
        <v>3611345</v>
      </c>
      <c r="BK91" s="65">
        <f t="shared" si="100"/>
        <v>47875293</v>
      </c>
      <c r="BL91" s="65">
        <f t="shared" si="100"/>
        <v>0</v>
      </c>
      <c r="BM91" s="65">
        <f t="shared" si="100"/>
        <v>0</v>
      </c>
      <c r="BN91" s="65">
        <f t="shared" si="100"/>
        <v>0</v>
      </c>
      <c r="BO91" s="65">
        <f t="shared" si="100"/>
        <v>0</v>
      </c>
      <c r="BP91" s="65">
        <f t="shared" si="100"/>
        <v>0</v>
      </c>
      <c r="BQ91" s="65">
        <f t="shared" si="100"/>
        <v>0</v>
      </c>
      <c r="BR91" s="65">
        <f t="shared" si="100"/>
        <v>77662941</v>
      </c>
      <c r="BS91" s="44">
        <f t="shared" si="84"/>
        <v>0.70239513763549377</v>
      </c>
      <c r="BT91" s="65">
        <f t="shared" ref="BT91:CJ91" si="101">SUM(BT59:BT90)</f>
        <v>1139938310</v>
      </c>
      <c r="BU91" s="65">
        <f t="shared" si="101"/>
        <v>0</v>
      </c>
      <c r="BV91" s="65">
        <f t="shared" si="101"/>
        <v>0</v>
      </c>
      <c r="BW91" s="65">
        <f t="shared" si="101"/>
        <v>0</v>
      </c>
      <c r="BX91" s="65">
        <f t="shared" si="101"/>
        <v>0</v>
      </c>
      <c r="BY91" s="65">
        <f t="shared" si="101"/>
        <v>291597459</v>
      </c>
      <c r="BZ91" s="65">
        <f t="shared" si="101"/>
        <v>26855289</v>
      </c>
      <c r="CA91" s="65">
        <f t="shared" si="101"/>
        <v>0</v>
      </c>
      <c r="CB91" s="65">
        <f t="shared" si="101"/>
        <v>0</v>
      </c>
      <c r="CC91" s="65">
        <f t="shared" si="101"/>
        <v>0</v>
      </c>
      <c r="CD91" s="65">
        <f t="shared" si="101"/>
        <v>0</v>
      </c>
      <c r="CE91" s="65">
        <f t="shared" si="101"/>
        <v>0</v>
      </c>
      <c r="CF91" s="65">
        <f t="shared" si="101"/>
        <v>185375614</v>
      </c>
      <c r="CG91" s="65">
        <f t="shared" si="101"/>
        <v>236850282</v>
      </c>
      <c r="CH91" s="65">
        <f t="shared" si="101"/>
        <v>0</v>
      </c>
      <c r="CI91" s="65">
        <f t="shared" si="101"/>
        <v>0</v>
      </c>
      <c r="CJ91" s="65">
        <f t="shared" si="101"/>
        <v>0</v>
      </c>
      <c r="CK91" s="65"/>
      <c r="CL91" s="65">
        <f>SUM(CL59:CL90)</f>
        <v>0</v>
      </c>
      <c r="CM91" s="65">
        <f>SUM(CM59:CM90)</f>
        <v>0</v>
      </c>
      <c r="CN91" s="65">
        <f>SUM(CN59:CN90)</f>
        <v>399259666</v>
      </c>
      <c r="CO91" s="44">
        <f t="shared" si="75"/>
        <v>0.29760486236450623</v>
      </c>
      <c r="CP91" s="65">
        <f t="shared" ref="CP91:DI91" si="102">SUM(CP59:CP90)</f>
        <v>482991931</v>
      </c>
      <c r="CQ91" s="65">
        <f t="shared" si="102"/>
        <v>0</v>
      </c>
      <c r="CR91" s="65">
        <f t="shared" si="102"/>
        <v>0</v>
      </c>
      <c r="CS91" s="65">
        <f t="shared" si="102"/>
        <v>0</v>
      </c>
      <c r="CT91" s="65">
        <f t="shared" si="102"/>
        <v>228402541</v>
      </c>
      <c r="CU91" s="65">
        <f t="shared" si="102"/>
        <v>23144711</v>
      </c>
      <c r="CV91" s="65">
        <f t="shared" si="102"/>
        <v>0</v>
      </c>
      <c r="CW91" s="65">
        <f t="shared" si="102"/>
        <v>0</v>
      </c>
      <c r="CX91" s="65">
        <f t="shared" si="102"/>
        <v>0</v>
      </c>
      <c r="CY91" s="65">
        <f t="shared" si="102"/>
        <v>0</v>
      </c>
      <c r="CZ91" s="65">
        <f t="shared" si="102"/>
        <v>0</v>
      </c>
      <c r="DA91" s="65">
        <f t="shared" si="102"/>
        <v>14624386</v>
      </c>
      <c r="DB91" s="65">
        <f t="shared" si="102"/>
        <v>97051160</v>
      </c>
      <c r="DC91" s="65">
        <f t="shared" si="102"/>
        <v>0</v>
      </c>
      <c r="DD91" s="65">
        <f t="shared" si="102"/>
        <v>0</v>
      </c>
      <c r="DE91" s="65">
        <f t="shared" si="102"/>
        <v>0</v>
      </c>
      <c r="DF91" s="65">
        <f t="shared" si="102"/>
        <v>0</v>
      </c>
      <c r="DG91" s="65">
        <f t="shared" si="102"/>
        <v>0</v>
      </c>
      <c r="DH91" s="65">
        <f t="shared" si="102"/>
        <v>0</v>
      </c>
      <c r="DI91" s="65">
        <f t="shared" si="102"/>
        <v>119769133</v>
      </c>
    </row>
    <row r="92" spans="1:113" ht="6" customHeight="1" thickTop="1" x14ac:dyDescent="0.25">
      <c r="B92" s="78"/>
      <c r="C92" s="79"/>
      <c r="D92" s="80"/>
      <c r="E92" s="81"/>
      <c r="F92" s="82"/>
      <c r="G92" s="83"/>
      <c r="H92" s="83"/>
      <c r="I92" s="83"/>
      <c r="J92" s="83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5"/>
      <c r="AB92" s="86"/>
      <c r="AC92" s="87"/>
      <c r="AD92" s="87"/>
      <c r="AE92" s="87"/>
      <c r="AF92" s="87"/>
      <c r="AG92" s="87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9"/>
      <c r="AY92" s="87"/>
      <c r="AZ92" s="87"/>
      <c r="BA92" s="87"/>
      <c r="BB92" s="87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89"/>
      <c r="BT92" s="87"/>
      <c r="BU92" s="87"/>
      <c r="BV92" s="87"/>
      <c r="BW92" s="87"/>
      <c r="BX92" s="87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9"/>
      <c r="CP92" s="87"/>
      <c r="CQ92" s="87"/>
      <c r="CR92" s="87"/>
      <c r="CS92" s="87"/>
      <c r="CT92" s="90"/>
      <c r="CU92" s="90"/>
      <c r="CV92" s="90"/>
      <c r="CW92" s="90"/>
      <c r="CX92" s="90"/>
      <c r="CY92" s="90"/>
      <c r="CZ92" s="90"/>
      <c r="DA92" s="90"/>
      <c r="DB92" s="90"/>
      <c r="DC92" s="90"/>
      <c r="DD92" s="90"/>
      <c r="DE92" s="90"/>
      <c r="DF92" s="90"/>
      <c r="DG92" s="90"/>
      <c r="DH92" s="90"/>
      <c r="DI92" s="90"/>
    </row>
    <row r="93" spans="1:113" s="48" customFormat="1" ht="23.25" customHeight="1" x14ac:dyDescent="0.25">
      <c r="A93" s="242" t="s">
        <v>259</v>
      </c>
      <c r="B93" s="225" t="s">
        <v>260</v>
      </c>
      <c r="C93" s="73" t="s">
        <v>261</v>
      </c>
      <c r="D93" s="22" t="s">
        <v>262</v>
      </c>
      <c r="E93" s="23">
        <v>301</v>
      </c>
      <c r="F93" s="24" t="s">
        <v>263</v>
      </c>
      <c r="G93" s="25">
        <f t="shared" ref="G93:G107" si="103">SUM(H93:Z93)</f>
        <v>85000000</v>
      </c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>
        <v>85000000</v>
      </c>
      <c r="W93" s="25"/>
      <c r="X93" s="25"/>
      <c r="Y93" s="25"/>
      <c r="Z93" s="25"/>
      <c r="AB93" s="27">
        <f t="shared" ref="AB93:AB128" si="104">+AC93/G93</f>
        <v>0.33628235294117648</v>
      </c>
      <c r="AC93" s="25">
        <f t="shared" ref="AC93:AC107" si="105">SUM(AD93:AW93)</f>
        <v>28584000</v>
      </c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>
        <f>+'[6]JUNIO 2016'!$Z$449</f>
        <v>28584000</v>
      </c>
      <c r="AT93" s="25"/>
      <c r="AU93" s="25"/>
      <c r="AV93" s="25"/>
      <c r="AW93" s="25"/>
      <c r="AX93" s="27">
        <f t="shared" ref="AX93:AX128" si="106">1-AB93</f>
        <v>0.66371764705882352</v>
      </c>
      <c r="AY93" s="25">
        <f t="shared" ref="AY93:AY107" si="107">SUM(AZ93:BR93)</f>
        <v>56416000</v>
      </c>
      <c r="AZ93" s="25">
        <f t="shared" ref="AZ93:BN107" si="108">H93-AE93</f>
        <v>0</v>
      </c>
      <c r="BA93" s="25">
        <f t="shared" si="108"/>
        <v>0</v>
      </c>
      <c r="BB93" s="25">
        <f t="shared" si="108"/>
        <v>0</v>
      </c>
      <c r="BC93" s="25">
        <f t="shared" ref="BC93:BN99" si="109">+K93-AH93</f>
        <v>0</v>
      </c>
      <c r="BD93" s="25">
        <f t="shared" si="109"/>
        <v>0</v>
      </c>
      <c r="BE93" s="25">
        <f t="shared" si="109"/>
        <v>0</v>
      </c>
      <c r="BF93" s="25">
        <f t="shared" si="109"/>
        <v>0</v>
      </c>
      <c r="BG93" s="25">
        <f t="shared" si="109"/>
        <v>0</v>
      </c>
      <c r="BH93" s="25">
        <f t="shared" si="109"/>
        <v>0</v>
      </c>
      <c r="BI93" s="25">
        <f t="shared" si="109"/>
        <v>0</v>
      </c>
      <c r="BJ93" s="25">
        <f t="shared" si="109"/>
        <v>0</v>
      </c>
      <c r="BK93" s="25">
        <f t="shared" si="109"/>
        <v>0</v>
      </c>
      <c r="BL93" s="25">
        <f t="shared" si="109"/>
        <v>0</v>
      </c>
      <c r="BM93" s="25">
        <f t="shared" si="109"/>
        <v>0</v>
      </c>
      <c r="BN93" s="25">
        <f t="shared" si="109"/>
        <v>56416000</v>
      </c>
      <c r="BO93" s="25"/>
      <c r="BP93" s="25"/>
      <c r="BQ93" s="25">
        <f t="shared" ref="BQ93:BQ107" si="110">Y93-AV93</f>
        <v>0</v>
      </c>
      <c r="BR93" s="25">
        <f t="shared" ref="BR93:BR99" si="111">+Z93-AW93</f>
        <v>0</v>
      </c>
      <c r="BS93" s="27">
        <f t="shared" ref="BS93:BS128" si="112">+BT93/G93</f>
        <v>0.25894296470588235</v>
      </c>
      <c r="BT93" s="25">
        <f t="shared" ref="BT93:BT107" si="113">SUM(BU93:CN93)</f>
        <v>22010152</v>
      </c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>
        <f>+'[1]JULIO 2016'!$H$536</f>
        <v>22010152</v>
      </c>
      <c r="CK93" s="25"/>
      <c r="CL93" s="25"/>
      <c r="CM93" s="25"/>
      <c r="CN93" s="25"/>
      <c r="CO93" s="27">
        <f t="shared" ref="CO93:CO128" si="114">1-BS93</f>
        <v>0.74105703529411771</v>
      </c>
      <c r="CP93" s="25">
        <f t="shared" ref="CP93:CP107" si="115">SUM(CQ93:DI93)</f>
        <v>62989848</v>
      </c>
      <c r="CQ93" s="25">
        <f t="shared" ref="CQ93:CY107" si="116">H93-BV93</f>
        <v>0</v>
      </c>
      <c r="CR93" s="25">
        <f t="shared" si="116"/>
        <v>0</v>
      </c>
      <c r="CS93" s="25">
        <f t="shared" si="116"/>
        <v>0</v>
      </c>
      <c r="CT93" s="25">
        <f t="shared" si="116"/>
        <v>0</v>
      </c>
      <c r="CU93" s="25">
        <f t="shared" si="116"/>
        <v>0</v>
      </c>
      <c r="CV93" s="25">
        <f t="shared" si="116"/>
        <v>0</v>
      </c>
      <c r="CW93" s="25">
        <f t="shared" ref="CW93:CY98" si="117">+N93-CB93</f>
        <v>0</v>
      </c>
      <c r="CX93" s="25">
        <f t="shared" si="117"/>
        <v>0</v>
      </c>
      <c r="CY93" s="25">
        <f t="shared" si="117"/>
        <v>0</v>
      </c>
      <c r="CZ93" s="25">
        <f t="shared" ref="CZ93:DB107" si="118">Q93-CE93</f>
        <v>0</v>
      </c>
      <c r="DA93" s="25">
        <f t="shared" si="118"/>
        <v>0</v>
      </c>
      <c r="DB93" s="25">
        <f t="shared" si="118"/>
        <v>0</v>
      </c>
      <c r="DC93" s="25">
        <f t="shared" ref="DC93:DE99" si="119">+T93-CH93</f>
        <v>0</v>
      </c>
      <c r="DD93" s="25">
        <f t="shared" si="119"/>
        <v>0</v>
      </c>
      <c r="DE93" s="25">
        <f t="shared" si="119"/>
        <v>62989848</v>
      </c>
      <c r="DF93" s="25"/>
      <c r="DG93" s="25">
        <f t="shared" ref="DG93:DI99" si="120">+X93-CL93</f>
        <v>0</v>
      </c>
      <c r="DH93" s="25">
        <f t="shared" si="120"/>
        <v>0</v>
      </c>
      <c r="DI93" s="25">
        <f t="shared" si="120"/>
        <v>0</v>
      </c>
    </row>
    <row r="94" spans="1:113" s="48" customFormat="1" ht="27.75" customHeight="1" x14ac:dyDescent="0.25">
      <c r="A94" s="242"/>
      <c r="B94" s="226"/>
      <c r="C94" s="73" t="s">
        <v>264</v>
      </c>
      <c r="D94" s="22" t="s">
        <v>265</v>
      </c>
      <c r="E94" s="23">
        <v>301</v>
      </c>
      <c r="F94" s="24" t="s">
        <v>263</v>
      </c>
      <c r="G94" s="25">
        <f t="shared" si="103"/>
        <v>55000000</v>
      </c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>
        <v>55000000</v>
      </c>
      <c r="W94" s="25"/>
      <c r="X94" s="25"/>
      <c r="Y94" s="25"/>
      <c r="Z94" s="25"/>
      <c r="AB94" s="27">
        <f t="shared" si="104"/>
        <v>1</v>
      </c>
      <c r="AC94" s="25">
        <f t="shared" si="105"/>
        <v>55000000</v>
      </c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>
        <f>+'[6]JUNIO 2016'!$Z$461</f>
        <v>55000000</v>
      </c>
      <c r="AT94" s="25"/>
      <c r="AU94" s="25"/>
      <c r="AV94" s="25"/>
      <c r="AW94" s="25"/>
      <c r="AX94" s="27">
        <f t="shared" si="106"/>
        <v>0</v>
      </c>
      <c r="AY94" s="25">
        <f t="shared" si="107"/>
        <v>0</v>
      </c>
      <c r="AZ94" s="25">
        <f t="shared" si="108"/>
        <v>0</v>
      </c>
      <c r="BA94" s="25">
        <f t="shared" si="108"/>
        <v>0</v>
      </c>
      <c r="BB94" s="25">
        <f t="shared" si="108"/>
        <v>0</v>
      </c>
      <c r="BC94" s="25">
        <f t="shared" si="109"/>
        <v>0</v>
      </c>
      <c r="BD94" s="25">
        <f t="shared" si="109"/>
        <v>0</v>
      </c>
      <c r="BE94" s="25">
        <f t="shared" si="109"/>
        <v>0</v>
      </c>
      <c r="BF94" s="25">
        <f t="shared" si="109"/>
        <v>0</v>
      </c>
      <c r="BG94" s="25">
        <f t="shared" si="109"/>
        <v>0</v>
      </c>
      <c r="BH94" s="25">
        <f t="shared" si="109"/>
        <v>0</v>
      </c>
      <c r="BI94" s="25">
        <f t="shared" si="109"/>
        <v>0</v>
      </c>
      <c r="BJ94" s="25">
        <f t="shared" si="109"/>
        <v>0</v>
      </c>
      <c r="BK94" s="25">
        <f t="shared" si="109"/>
        <v>0</v>
      </c>
      <c r="BL94" s="25">
        <f t="shared" si="109"/>
        <v>0</v>
      </c>
      <c r="BM94" s="25">
        <f t="shared" si="109"/>
        <v>0</v>
      </c>
      <c r="BN94" s="25">
        <f t="shared" si="109"/>
        <v>0</v>
      </c>
      <c r="BO94" s="25"/>
      <c r="BP94" s="25"/>
      <c r="BQ94" s="25">
        <f t="shared" si="110"/>
        <v>0</v>
      </c>
      <c r="BR94" s="25">
        <f t="shared" si="111"/>
        <v>0</v>
      </c>
      <c r="BS94" s="27">
        <f t="shared" si="112"/>
        <v>0.87157052727272732</v>
      </c>
      <c r="BT94" s="25">
        <f t="shared" si="113"/>
        <v>47936379</v>
      </c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>
        <f>+'[1]JULIO 2016'!$H$550</f>
        <v>47936379</v>
      </c>
      <c r="CK94" s="25"/>
      <c r="CL94" s="25"/>
      <c r="CM94" s="25"/>
      <c r="CN94" s="25"/>
      <c r="CO94" s="27">
        <f t="shared" si="114"/>
        <v>0.12842947272727268</v>
      </c>
      <c r="CP94" s="25">
        <f t="shared" si="115"/>
        <v>7063621</v>
      </c>
      <c r="CQ94" s="25">
        <f t="shared" si="116"/>
        <v>0</v>
      </c>
      <c r="CR94" s="25">
        <f t="shared" si="116"/>
        <v>0</v>
      </c>
      <c r="CS94" s="25">
        <f t="shared" si="116"/>
        <v>0</v>
      </c>
      <c r="CT94" s="25">
        <f t="shared" si="116"/>
        <v>0</v>
      </c>
      <c r="CU94" s="25">
        <f t="shared" si="116"/>
        <v>0</v>
      </c>
      <c r="CV94" s="25">
        <f t="shared" si="116"/>
        <v>0</v>
      </c>
      <c r="CW94" s="25">
        <f t="shared" si="117"/>
        <v>0</v>
      </c>
      <c r="CX94" s="25">
        <f t="shared" si="117"/>
        <v>0</v>
      </c>
      <c r="CY94" s="25">
        <f t="shared" si="117"/>
        <v>0</v>
      </c>
      <c r="CZ94" s="25">
        <f t="shared" si="118"/>
        <v>0</v>
      </c>
      <c r="DA94" s="25">
        <f t="shared" si="118"/>
        <v>0</v>
      </c>
      <c r="DB94" s="25">
        <f t="shared" si="118"/>
        <v>0</v>
      </c>
      <c r="DC94" s="25">
        <f t="shared" si="119"/>
        <v>0</v>
      </c>
      <c r="DD94" s="25">
        <f t="shared" si="119"/>
        <v>0</v>
      </c>
      <c r="DE94" s="25">
        <f t="shared" si="119"/>
        <v>7063621</v>
      </c>
      <c r="DF94" s="25"/>
      <c r="DG94" s="25">
        <f t="shared" si="120"/>
        <v>0</v>
      </c>
      <c r="DH94" s="25">
        <f t="shared" si="120"/>
        <v>0</v>
      </c>
      <c r="DI94" s="25">
        <f t="shared" si="120"/>
        <v>0</v>
      </c>
    </row>
    <row r="95" spans="1:113" s="48" customFormat="1" ht="21.75" customHeight="1" x14ac:dyDescent="0.25">
      <c r="A95" s="242"/>
      <c r="B95" s="226"/>
      <c r="C95" s="73" t="s">
        <v>266</v>
      </c>
      <c r="D95" s="22" t="s">
        <v>267</v>
      </c>
      <c r="E95" s="23">
        <v>301</v>
      </c>
      <c r="F95" s="24" t="s">
        <v>263</v>
      </c>
      <c r="G95" s="25">
        <f t="shared" si="103"/>
        <v>30000000</v>
      </c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>
        <v>30000000</v>
      </c>
      <c r="W95" s="25"/>
      <c r="X95" s="25"/>
      <c r="Y95" s="25"/>
      <c r="Z95" s="25"/>
      <c r="AB95" s="27">
        <f t="shared" si="104"/>
        <v>0.84714120000000004</v>
      </c>
      <c r="AC95" s="25">
        <f t="shared" si="105"/>
        <v>25414236</v>
      </c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>
        <f>+'[1]JULIO 2016'!$Z$567</f>
        <v>25414236</v>
      </c>
      <c r="AT95" s="25"/>
      <c r="AU95" s="25"/>
      <c r="AV95" s="25"/>
      <c r="AW95" s="25"/>
      <c r="AX95" s="27">
        <f t="shared" si="106"/>
        <v>0.15285879999999996</v>
      </c>
      <c r="AY95" s="25">
        <f t="shared" si="107"/>
        <v>4585764</v>
      </c>
      <c r="AZ95" s="25">
        <f t="shared" si="108"/>
        <v>0</v>
      </c>
      <c r="BA95" s="25">
        <f t="shared" si="108"/>
        <v>0</v>
      </c>
      <c r="BB95" s="25">
        <f t="shared" si="108"/>
        <v>0</v>
      </c>
      <c r="BC95" s="25">
        <f t="shared" si="109"/>
        <v>0</v>
      </c>
      <c r="BD95" s="25">
        <f t="shared" si="109"/>
        <v>0</v>
      </c>
      <c r="BE95" s="25">
        <f t="shared" si="109"/>
        <v>0</v>
      </c>
      <c r="BF95" s="25">
        <f t="shared" si="109"/>
        <v>0</v>
      </c>
      <c r="BG95" s="25">
        <f t="shared" si="109"/>
        <v>0</v>
      </c>
      <c r="BH95" s="25">
        <f t="shared" si="109"/>
        <v>0</v>
      </c>
      <c r="BI95" s="25">
        <f t="shared" si="109"/>
        <v>0</v>
      </c>
      <c r="BJ95" s="25">
        <f t="shared" si="109"/>
        <v>0</v>
      </c>
      <c r="BK95" s="25">
        <f t="shared" si="109"/>
        <v>0</v>
      </c>
      <c r="BL95" s="25">
        <f t="shared" si="109"/>
        <v>0</v>
      </c>
      <c r="BM95" s="25">
        <f t="shared" si="109"/>
        <v>0</v>
      </c>
      <c r="BN95" s="25">
        <f t="shared" si="109"/>
        <v>4585764</v>
      </c>
      <c r="BO95" s="25"/>
      <c r="BP95" s="25"/>
      <c r="BQ95" s="25">
        <f t="shared" si="110"/>
        <v>0</v>
      </c>
      <c r="BR95" s="25">
        <f t="shared" si="111"/>
        <v>0</v>
      </c>
      <c r="BS95" s="27">
        <f t="shared" si="112"/>
        <v>0.64351369999999997</v>
      </c>
      <c r="BT95" s="25">
        <f t="shared" si="113"/>
        <v>19305411</v>
      </c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>
        <f>+'[7]MAYO 2016'!$H$396</f>
        <v>19305411</v>
      </c>
      <c r="CK95" s="25"/>
      <c r="CL95" s="25"/>
      <c r="CM95" s="25"/>
      <c r="CN95" s="25"/>
      <c r="CO95" s="27">
        <f t="shared" si="114"/>
        <v>0.35648630000000003</v>
      </c>
      <c r="CP95" s="25">
        <f t="shared" si="115"/>
        <v>10694589</v>
      </c>
      <c r="CQ95" s="25">
        <f t="shared" si="116"/>
        <v>0</v>
      </c>
      <c r="CR95" s="25">
        <f t="shared" si="116"/>
        <v>0</v>
      </c>
      <c r="CS95" s="25">
        <f t="shared" si="116"/>
        <v>0</v>
      </c>
      <c r="CT95" s="25">
        <f t="shared" si="116"/>
        <v>0</v>
      </c>
      <c r="CU95" s="25">
        <f t="shared" si="116"/>
        <v>0</v>
      </c>
      <c r="CV95" s="25">
        <f t="shared" si="116"/>
        <v>0</v>
      </c>
      <c r="CW95" s="25">
        <f t="shared" si="117"/>
        <v>0</v>
      </c>
      <c r="CX95" s="25">
        <f t="shared" si="117"/>
        <v>0</v>
      </c>
      <c r="CY95" s="25">
        <f t="shared" si="117"/>
        <v>0</v>
      </c>
      <c r="CZ95" s="25">
        <f t="shared" si="118"/>
        <v>0</v>
      </c>
      <c r="DA95" s="25">
        <f t="shared" si="118"/>
        <v>0</v>
      </c>
      <c r="DB95" s="25">
        <f t="shared" si="118"/>
        <v>0</v>
      </c>
      <c r="DC95" s="25">
        <f t="shared" si="119"/>
        <v>0</v>
      </c>
      <c r="DD95" s="25">
        <f t="shared" si="119"/>
        <v>0</v>
      </c>
      <c r="DE95" s="25">
        <f t="shared" si="119"/>
        <v>10694589</v>
      </c>
      <c r="DF95" s="25"/>
      <c r="DG95" s="25">
        <f t="shared" si="120"/>
        <v>0</v>
      </c>
      <c r="DH95" s="25">
        <f t="shared" si="120"/>
        <v>0</v>
      </c>
      <c r="DI95" s="25">
        <f t="shared" si="120"/>
        <v>0</v>
      </c>
    </row>
    <row r="96" spans="1:113" ht="35.25" customHeight="1" x14ac:dyDescent="0.25">
      <c r="A96" s="242"/>
      <c r="B96" s="226"/>
      <c r="C96" s="73" t="s">
        <v>268</v>
      </c>
      <c r="D96" s="22" t="s">
        <v>269</v>
      </c>
      <c r="E96" s="23">
        <v>301</v>
      </c>
      <c r="F96" s="24" t="s">
        <v>270</v>
      </c>
      <c r="G96" s="25">
        <f t="shared" si="103"/>
        <v>51000000</v>
      </c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>
        <v>25000000</v>
      </c>
      <c r="W96" s="25"/>
      <c r="X96" s="25"/>
      <c r="Y96" s="25"/>
      <c r="Z96" s="25">
        <f>25000000+1000000</f>
        <v>26000000</v>
      </c>
      <c r="AB96" s="27">
        <f t="shared" si="104"/>
        <v>0.28146788235294118</v>
      </c>
      <c r="AC96" s="25">
        <f>SUM(AD96:AW96)</f>
        <v>14354862</v>
      </c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>
        <f>+'[6]JUNIO 2016'!$Z$484</f>
        <v>2000000</v>
      </c>
      <c r="AT96" s="25"/>
      <c r="AU96" s="25"/>
      <c r="AV96" s="25"/>
      <c r="AW96" s="25">
        <f>+'[6]JUNIO 2016'!$AG$484</f>
        <v>12354862</v>
      </c>
      <c r="AX96" s="27">
        <f t="shared" si="106"/>
        <v>0.71853211764705882</v>
      </c>
      <c r="AY96" s="25">
        <f t="shared" si="107"/>
        <v>36645138</v>
      </c>
      <c r="AZ96" s="25">
        <f t="shared" si="108"/>
        <v>0</v>
      </c>
      <c r="BA96" s="25">
        <f t="shared" si="108"/>
        <v>0</v>
      </c>
      <c r="BB96" s="25">
        <f t="shared" si="108"/>
        <v>0</v>
      </c>
      <c r="BC96" s="25">
        <f t="shared" si="109"/>
        <v>0</v>
      </c>
      <c r="BD96" s="25">
        <f t="shared" si="109"/>
        <v>0</v>
      </c>
      <c r="BE96" s="25">
        <f t="shared" si="109"/>
        <v>0</v>
      </c>
      <c r="BF96" s="25">
        <f t="shared" si="109"/>
        <v>0</v>
      </c>
      <c r="BG96" s="25">
        <f t="shared" si="109"/>
        <v>0</v>
      </c>
      <c r="BH96" s="25">
        <f t="shared" si="109"/>
        <v>0</v>
      </c>
      <c r="BI96" s="25">
        <f t="shared" si="109"/>
        <v>0</v>
      </c>
      <c r="BJ96" s="25">
        <f t="shared" si="109"/>
        <v>0</v>
      </c>
      <c r="BK96" s="25">
        <f t="shared" si="109"/>
        <v>0</v>
      </c>
      <c r="BL96" s="25">
        <f t="shared" si="109"/>
        <v>0</v>
      </c>
      <c r="BM96" s="25">
        <f t="shared" si="109"/>
        <v>0</v>
      </c>
      <c r="BN96" s="25">
        <f t="shared" si="109"/>
        <v>23000000</v>
      </c>
      <c r="BO96" s="25"/>
      <c r="BP96" s="25"/>
      <c r="BQ96" s="25">
        <f t="shared" si="110"/>
        <v>0</v>
      </c>
      <c r="BR96" s="25">
        <f t="shared" si="111"/>
        <v>13645138</v>
      </c>
      <c r="BS96" s="27">
        <f t="shared" si="112"/>
        <v>0.27605611764705884</v>
      </c>
      <c r="BT96" s="25">
        <f t="shared" si="113"/>
        <v>14078862</v>
      </c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>
        <v>2000000</v>
      </c>
      <c r="CK96" s="25"/>
      <c r="CL96" s="25"/>
      <c r="CM96" s="25"/>
      <c r="CN96" s="25">
        <f>+'[1]JULIO 2016'!$H$575-CJ96</f>
        <v>12078862</v>
      </c>
      <c r="CO96" s="27">
        <f t="shared" si="114"/>
        <v>0.72394388235294116</v>
      </c>
      <c r="CP96" s="25">
        <f t="shared" si="115"/>
        <v>36921138</v>
      </c>
      <c r="CQ96" s="25">
        <f t="shared" si="116"/>
        <v>0</v>
      </c>
      <c r="CR96" s="25">
        <f t="shared" si="116"/>
        <v>0</v>
      </c>
      <c r="CS96" s="25">
        <f t="shared" si="116"/>
        <v>0</v>
      </c>
      <c r="CT96" s="25">
        <f t="shared" si="116"/>
        <v>0</v>
      </c>
      <c r="CU96" s="25">
        <f t="shared" si="116"/>
        <v>0</v>
      </c>
      <c r="CV96" s="25">
        <f t="shared" si="116"/>
        <v>0</v>
      </c>
      <c r="CW96" s="25">
        <f t="shared" si="117"/>
        <v>0</v>
      </c>
      <c r="CX96" s="25">
        <f t="shared" si="117"/>
        <v>0</v>
      </c>
      <c r="CY96" s="25">
        <f t="shared" si="117"/>
        <v>0</v>
      </c>
      <c r="CZ96" s="25">
        <f t="shared" si="118"/>
        <v>0</v>
      </c>
      <c r="DA96" s="25">
        <f t="shared" si="118"/>
        <v>0</v>
      </c>
      <c r="DB96" s="25">
        <f t="shared" si="118"/>
        <v>0</v>
      </c>
      <c r="DC96" s="25">
        <f t="shared" si="119"/>
        <v>0</v>
      </c>
      <c r="DD96" s="25">
        <f t="shared" si="119"/>
        <v>0</v>
      </c>
      <c r="DE96" s="25">
        <f t="shared" si="119"/>
        <v>23000000</v>
      </c>
      <c r="DF96" s="25"/>
      <c r="DG96" s="25">
        <f t="shared" si="120"/>
        <v>0</v>
      </c>
      <c r="DH96" s="25">
        <f t="shared" si="120"/>
        <v>0</v>
      </c>
      <c r="DI96" s="25">
        <f t="shared" si="120"/>
        <v>13921138</v>
      </c>
    </row>
    <row r="97" spans="1:114" ht="33" customHeight="1" x14ac:dyDescent="0.25">
      <c r="A97" s="242"/>
      <c r="B97" s="226"/>
      <c r="C97" s="73" t="s">
        <v>271</v>
      </c>
      <c r="D97" s="22" t="s">
        <v>272</v>
      </c>
      <c r="E97" s="23">
        <v>301</v>
      </c>
      <c r="F97" s="24" t="s">
        <v>263</v>
      </c>
      <c r="G97" s="25">
        <f t="shared" si="103"/>
        <v>34000000</v>
      </c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>
        <v>34000000</v>
      </c>
      <c r="W97" s="25"/>
      <c r="X97" s="25"/>
      <c r="Y97" s="25"/>
      <c r="Z97" s="25"/>
      <c r="AB97" s="27">
        <f t="shared" si="104"/>
        <v>0.99863861764705886</v>
      </c>
      <c r="AC97" s="25">
        <f t="shared" si="105"/>
        <v>33953713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>
        <f>+'[3]ABRIL 2016'!$Z$347</f>
        <v>33953713</v>
      </c>
      <c r="AT97" s="25"/>
      <c r="AU97" s="25"/>
      <c r="AV97" s="25"/>
      <c r="AW97" s="25"/>
      <c r="AX97" s="27">
        <f t="shared" si="106"/>
        <v>1.3613823529411428E-3</v>
      </c>
      <c r="AY97" s="25">
        <f t="shared" si="107"/>
        <v>46287</v>
      </c>
      <c r="AZ97" s="25">
        <f t="shared" si="108"/>
        <v>0</v>
      </c>
      <c r="BA97" s="25">
        <f t="shared" si="108"/>
        <v>0</v>
      </c>
      <c r="BB97" s="25">
        <f t="shared" si="108"/>
        <v>0</v>
      </c>
      <c r="BC97" s="25">
        <f t="shared" si="109"/>
        <v>0</v>
      </c>
      <c r="BD97" s="25">
        <f t="shared" si="109"/>
        <v>0</v>
      </c>
      <c r="BE97" s="25">
        <f t="shared" si="109"/>
        <v>0</v>
      </c>
      <c r="BF97" s="25">
        <f t="shared" si="109"/>
        <v>0</v>
      </c>
      <c r="BG97" s="25">
        <f t="shared" si="109"/>
        <v>0</v>
      </c>
      <c r="BH97" s="25">
        <f t="shared" si="109"/>
        <v>0</v>
      </c>
      <c r="BI97" s="25">
        <f t="shared" si="109"/>
        <v>0</v>
      </c>
      <c r="BJ97" s="25">
        <f t="shared" si="109"/>
        <v>0</v>
      </c>
      <c r="BK97" s="25">
        <f t="shared" si="109"/>
        <v>0</v>
      </c>
      <c r="BL97" s="25">
        <f t="shared" si="109"/>
        <v>0</v>
      </c>
      <c r="BM97" s="25">
        <f t="shared" si="109"/>
        <v>0</v>
      </c>
      <c r="BN97" s="25">
        <f t="shared" si="109"/>
        <v>46287</v>
      </c>
      <c r="BO97" s="25"/>
      <c r="BP97" s="25"/>
      <c r="BQ97" s="25">
        <f t="shared" si="110"/>
        <v>0</v>
      </c>
      <c r="BR97" s="25">
        <f t="shared" si="111"/>
        <v>0</v>
      </c>
      <c r="BS97" s="27">
        <f t="shared" si="112"/>
        <v>0.99650888235294122</v>
      </c>
      <c r="BT97" s="25">
        <f t="shared" si="113"/>
        <v>33881302</v>
      </c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>
        <f>+'[7]MAYO 2016'!$H$416</f>
        <v>33881302</v>
      </c>
      <c r="CK97" s="25"/>
      <c r="CL97" s="25"/>
      <c r="CM97" s="25"/>
      <c r="CN97" s="25"/>
      <c r="CO97" s="27">
        <f t="shared" si="114"/>
        <v>3.4911176470587835E-3</v>
      </c>
      <c r="CP97" s="25">
        <f t="shared" si="115"/>
        <v>118698</v>
      </c>
      <c r="CQ97" s="25">
        <f t="shared" si="116"/>
        <v>0</v>
      </c>
      <c r="CR97" s="25">
        <f t="shared" si="116"/>
        <v>0</v>
      </c>
      <c r="CS97" s="25">
        <f t="shared" si="116"/>
        <v>0</v>
      </c>
      <c r="CT97" s="25">
        <f t="shared" si="116"/>
        <v>0</v>
      </c>
      <c r="CU97" s="25">
        <f t="shared" si="116"/>
        <v>0</v>
      </c>
      <c r="CV97" s="25">
        <f t="shared" si="116"/>
        <v>0</v>
      </c>
      <c r="CW97" s="25">
        <f t="shared" si="117"/>
        <v>0</v>
      </c>
      <c r="CX97" s="25">
        <f t="shared" si="117"/>
        <v>0</v>
      </c>
      <c r="CY97" s="25">
        <f t="shared" si="117"/>
        <v>0</v>
      </c>
      <c r="CZ97" s="25">
        <f t="shared" si="118"/>
        <v>0</v>
      </c>
      <c r="DA97" s="25">
        <f t="shared" si="118"/>
        <v>0</v>
      </c>
      <c r="DB97" s="25">
        <f t="shared" si="118"/>
        <v>0</v>
      </c>
      <c r="DC97" s="25">
        <f t="shared" si="119"/>
        <v>0</v>
      </c>
      <c r="DD97" s="25">
        <f t="shared" si="119"/>
        <v>0</v>
      </c>
      <c r="DE97" s="25">
        <f t="shared" si="119"/>
        <v>118698</v>
      </c>
      <c r="DF97" s="25"/>
      <c r="DG97" s="25">
        <f t="shared" si="120"/>
        <v>0</v>
      </c>
      <c r="DH97" s="25">
        <f t="shared" si="120"/>
        <v>0</v>
      </c>
      <c r="DI97" s="25">
        <f t="shared" si="120"/>
        <v>0</v>
      </c>
    </row>
    <row r="98" spans="1:114" ht="27.75" customHeight="1" x14ac:dyDescent="0.25">
      <c r="A98" s="242"/>
      <c r="B98" s="226"/>
      <c r="C98" s="73" t="s">
        <v>273</v>
      </c>
      <c r="D98" s="22" t="s">
        <v>274</v>
      </c>
      <c r="E98" s="23">
        <v>301</v>
      </c>
      <c r="F98" s="24" t="s">
        <v>186</v>
      </c>
      <c r="G98" s="25">
        <f t="shared" si="103"/>
        <v>60000000</v>
      </c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>
        <v>60000000</v>
      </c>
      <c r="W98" s="25"/>
      <c r="X98" s="25"/>
      <c r="Y98" s="25"/>
      <c r="Z98" s="25"/>
      <c r="AB98" s="27">
        <f t="shared" si="104"/>
        <v>1</v>
      </c>
      <c r="AC98" s="25">
        <f t="shared" si="105"/>
        <v>60000000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>
        <f>+'[4]ENERO 2016'!$Z$180</f>
        <v>60000000</v>
      </c>
      <c r="AT98" s="25"/>
      <c r="AU98" s="25"/>
      <c r="AV98" s="25"/>
      <c r="AW98" s="25"/>
      <c r="AX98" s="27">
        <f t="shared" si="106"/>
        <v>0</v>
      </c>
      <c r="AY98" s="25">
        <f t="shared" si="107"/>
        <v>0</v>
      </c>
      <c r="AZ98" s="25">
        <f t="shared" si="108"/>
        <v>0</v>
      </c>
      <c r="BA98" s="25">
        <f t="shared" si="108"/>
        <v>0</v>
      </c>
      <c r="BB98" s="25">
        <f t="shared" si="108"/>
        <v>0</v>
      </c>
      <c r="BC98" s="25">
        <f t="shared" si="109"/>
        <v>0</v>
      </c>
      <c r="BD98" s="25">
        <f t="shared" si="109"/>
        <v>0</v>
      </c>
      <c r="BE98" s="25">
        <f t="shared" si="109"/>
        <v>0</v>
      </c>
      <c r="BF98" s="25">
        <f t="shared" si="109"/>
        <v>0</v>
      </c>
      <c r="BG98" s="25">
        <f t="shared" si="109"/>
        <v>0</v>
      </c>
      <c r="BH98" s="25">
        <f t="shared" si="109"/>
        <v>0</v>
      </c>
      <c r="BI98" s="25">
        <f t="shared" si="109"/>
        <v>0</v>
      </c>
      <c r="BJ98" s="25">
        <f t="shared" si="109"/>
        <v>0</v>
      </c>
      <c r="BK98" s="25">
        <f t="shared" si="109"/>
        <v>0</v>
      </c>
      <c r="BL98" s="25">
        <f t="shared" si="109"/>
        <v>0</v>
      </c>
      <c r="BM98" s="25">
        <f t="shared" si="109"/>
        <v>0</v>
      </c>
      <c r="BN98" s="25">
        <f t="shared" si="109"/>
        <v>0</v>
      </c>
      <c r="BO98" s="25"/>
      <c r="BP98" s="25"/>
      <c r="BQ98" s="25">
        <f t="shared" si="110"/>
        <v>0</v>
      </c>
      <c r="BR98" s="25">
        <f t="shared" si="111"/>
        <v>0</v>
      </c>
      <c r="BS98" s="27">
        <f t="shared" si="112"/>
        <v>0.83254110000000003</v>
      </c>
      <c r="BT98" s="25">
        <f t="shared" si="113"/>
        <v>49952466</v>
      </c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>
        <f>+'[6]JUNIO 2016'!$H$511</f>
        <v>49952466</v>
      </c>
      <c r="CK98" s="25"/>
      <c r="CL98" s="25"/>
      <c r="CM98" s="25"/>
      <c r="CN98" s="25"/>
      <c r="CO98" s="27">
        <f t="shared" si="114"/>
        <v>0.16745889999999997</v>
      </c>
      <c r="CP98" s="25">
        <f t="shared" si="115"/>
        <v>10047534</v>
      </c>
      <c r="CQ98" s="25">
        <f t="shared" si="116"/>
        <v>0</v>
      </c>
      <c r="CR98" s="25">
        <f t="shared" si="116"/>
        <v>0</v>
      </c>
      <c r="CS98" s="25">
        <f t="shared" si="116"/>
        <v>0</v>
      </c>
      <c r="CT98" s="25">
        <f t="shared" si="116"/>
        <v>0</v>
      </c>
      <c r="CU98" s="25">
        <f t="shared" si="116"/>
        <v>0</v>
      </c>
      <c r="CV98" s="25">
        <f t="shared" si="116"/>
        <v>0</v>
      </c>
      <c r="CW98" s="25">
        <f t="shared" si="117"/>
        <v>0</v>
      </c>
      <c r="CX98" s="25">
        <f t="shared" si="117"/>
        <v>0</v>
      </c>
      <c r="CY98" s="25">
        <f t="shared" si="117"/>
        <v>0</v>
      </c>
      <c r="CZ98" s="25">
        <f t="shared" si="118"/>
        <v>0</v>
      </c>
      <c r="DA98" s="25">
        <f t="shared" si="118"/>
        <v>0</v>
      </c>
      <c r="DB98" s="25">
        <f t="shared" si="118"/>
        <v>0</v>
      </c>
      <c r="DC98" s="25">
        <f t="shared" si="119"/>
        <v>0</v>
      </c>
      <c r="DD98" s="25">
        <f t="shared" si="119"/>
        <v>0</v>
      </c>
      <c r="DE98" s="25">
        <f t="shared" si="119"/>
        <v>10047534</v>
      </c>
      <c r="DF98" s="25"/>
      <c r="DG98" s="25">
        <f t="shared" si="120"/>
        <v>0</v>
      </c>
      <c r="DH98" s="25">
        <f t="shared" si="120"/>
        <v>0</v>
      </c>
      <c r="DI98" s="25">
        <f t="shared" si="120"/>
        <v>0</v>
      </c>
    </row>
    <row r="99" spans="1:114" ht="21" customHeight="1" x14ac:dyDescent="0.25">
      <c r="A99" s="242"/>
      <c r="B99" s="226"/>
      <c r="C99" s="73" t="s">
        <v>275</v>
      </c>
      <c r="D99" s="22" t="s">
        <v>276</v>
      </c>
      <c r="E99" s="23">
        <v>301</v>
      </c>
      <c r="F99" s="24" t="s">
        <v>277</v>
      </c>
      <c r="G99" s="25">
        <f t="shared" si="103"/>
        <v>20000000</v>
      </c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20000000</v>
      </c>
      <c r="W99" s="25"/>
      <c r="X99" s="25"/>
      <c r="Y99" s="25"/>
      <c r="Z99" s="25"/>
      <c r="AB99" s="27">
        <f t="shared" si="104"/>
        <v>0</v>
      </c>
      <c r="AC99" s="25">
        <f t="shared" si="105"/>
        <v>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7">
        <f t="shared" si="106"/>
        <v>1</v>
      </c>
      <c r="AY99" s="25">
        <f t="shared" si="107"/>
        <v>20000000</v>
      </c>
      <c r="AZ99" s="25">
        <f t="shared" si="108"/>
        <v>0</v>
      </c>
      <c r="BA99" s="25">
        <f t="shared" si="108"/>
        <v>0</v>
      </c>
      <c r="BB99" s="25">
        <f t="shared" si="108"/>
        <v>0</v>
      </c>
      <c r="BC99" s="25">
        <f t="shared" si="109"/>
        <v>0</v>
      </c>
      <c r="BD99" s="25">
        <f t="shared" si="109"/>
        <v>0</v>
      </c>
      <c r="BE99" s="25">
        <f t="shared" si="109"/>
        <v>0</v>
      </c>
      <c r="BF99" s="25">
        <f t="shared" si="109"/>
        <v>0</v>
      </c>
      <c r="BG99" s="25">
        <f t="shared" si="109"/>
        <v>0</v>
      </c>
      <c r="BH99" s="25">
        <f t="shared" si="109"/>
        <v>0</v>
      </c>
      <c r="BI99" s="25">
        <f t="shared" si="109"/>
        <v>0</v>
      </c>
      <c r="BJ99" s="25">
        <f t="shared" si="109"/>
        <v>0</v>
      </c>
      <c r="BK99" s="25">
        <f t="shared" si="109"/>
        <v>0</v>
      </c>
      <c r="BL99" s="25">
        <f t="shared" si="109"/>
        <v>0</v>
      </c>
      <c r="BM99" s="25">
        <f t="shared" si="109"/>
        <v>0</v>
      </c>
      <c r="BN99" s="25">
        <f t="shared" si="109"/>
        <v>20000000</v>
      </c>
      <c r="BO99" s="25"/>
      <c r="BP99" s="25"/>
      <c r="BQ99" s="25">
        <f t="shared" si="110"/>
        <v>0</v>
      </c>
      <c r="BR99" s="25">
        <f t="shared" si="111"/>
        <v>0</v>
      </c>
      <c r="BS99" s="27">
        <f t="shared" si="112"/>
        <v>0</v>
      </c>
      <c r="BT99" s="25">
        <f t="shared" si="113"/>
        <v>0</v>
      </c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7">
        <f t="shared" si="114"/>
        <v>1</v>
      </c>
      <c r="CP99" s="25">
        <f t="shared" si="115"/>
        <v>20000000</v>
      </c>
      <c r="CQ99" s="25">
        <f t="shared" si="116"/>
        <v>0</v>
      </c>
      <c r="CR99" s="25">
        <f t="shared" si="116"/>
        <v>0</v>
      </c>
      <c r="CS99" s="25">
        <f t="shared" si="116"/>
        <v>0</v>
      </c>
      <c r="CT99" s="25">
        <f t="shared" si="116"/>
        <v>0</v>
      </c>
      <c r="CU99" s="25">
        <f t="shared" si="116"/>
        <v>0</v>
      </c>
      <c r="CV99" s="25">
        <f t="shared" si="116"/>
        <v>0</v>
      </c>
      <c r="CW99" s="25">
        <f t="shared" si="116"/>
        <v>0</v>
      </c>
      <c r="CX99" s="25">
        <f t="shared" si="116"/>
        <v>0</v>
      </c>
      <c r="CY99" s="25">
        <f t="shared" si="116"/>
        <v>0</v>
      </c>
      <c r="CZ99" s="25">
        <f t="shared" si="118"/>
        <v>0</v>
      </c>
      <c r="DA99" s="25">
        <f t="shared" si="118"/>
        <v>0</v>
      </c>
      <c r="DB99" s="25">
        <f t="shared" si="118"/>
        <v>0</v>
      </c>
      <c r="DC99" s="25">
        <f t="shared" si="119"/>
        <v>0</v>
      </c>
      <c r="DD99" s="25">
        <f t="shared" si="119"/>
        <v>0</v>
      </c>
      <c r="DE99" s="25">
        <f t="shared" si="119"/>
        <v>20000000</v>
      </c>
      <c r="DF99" s="25"/>
      <c r="DG99" s="25">
        <f t="shared" si="120"/>
        <v>0</v>
      </c>
      <c r="DH99" s="25">
        <f t="shared" si="120"/>
        <v>0</v>
      </c>
      <c r="DI99" s="25">
        <f t="shared" si="120"/>
        <v>0</v>
      </c>
    </row>
    <row r="100" spans="1:114" ht="32.25" customHeight="1" x14ac:dyDescent="0.25">
      <c r="A100" s="242"/>
      <c r="B100" s="227"/>
      <c r="C100" s="73" t="s">
        <v>278</v>
      </c>
      <c r="D100" s="22" t="s">
        <v>279</v>
      </c>
      <c r="E100" s="23">
        <v>301</v>
      </c>
      <c r="F100" s="24" t="s">
        <v>263</v>
      </c>
      <c r="G100" s="25">
        <f t="shared" si="103"/>
        <v>26000000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>
        <v>26000000</v>
      </c>
      <c r="W100" s="25"/>
      <c r="X100" s="25"/>
      <c r="Y100" s="25"/>
      <c r="Z100" s="25"/>
      <c r="AB100" s="27">
        <f t="shared" si="104"/>
        <v>1</v>
      </c>
      <c r="AC100" s="25">
        <f t="shared" si="105"/>
        <v>26000000</v>
      </c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>
        <f>+'[4]ENERO 2016'!$Z$190</f>
        <v>26000000</v>
      </c>
      <c r="AT100" s="25"/>
      <c r="AU100" s="25"/>
      <c r="AV100" s="25"/>
      <c r="AW100" s="25"/>
      <c r="AX100" s="27">
        <f t="shared" si="106"/>
        <v>0</v>
      </c>
      <c r="AY100" s="25">
        <f t="shared" si="107"/>
        <v>0</v>
      </c>
      <c r="AZ100" s="25">
        <f t="shared" si="108"/>
        <v>0</v>
      </c>
      <c r="BA100" s="25">
        <f t="shared" si="108"/>
        <v>0</v>
      </c>
      <c r="BB100" s="25">
        <f t="shared" si="108"/>
        <v>0</v>
      </c>
      <c r="BC100" s="25">
        <f t="shared" si="108"/>
        <v>0</v>
      </c>
      <c r="BD100" s="25">
        <f t="shared" si="108"/>
        <v>0</v>
      </c>
      <c r="BE100" s="25">
        <f t="shared" si="108"/>
        <v>0</v>
      </c>
      <c r="BF100" s="25">
        <f t="shared" si="108"/>
        <v>0</v>
      </c>
      <c r="BG100" s="25">
        <f t="shared" si="108"/>
        <v>0</v>
      </c>
      <c r="BH100" s="25">
        <f t="shared" si="108"/>
        <v>0</v>
      </c>
      <c r="BI100" s="25">
        <f t="shared" si="108"/>
        <v>0</v>
      </c>
      <c r="BJ100" s="25">
        <f t="shared" si="108"/>
        <v>0</v>
      </c>
      <c r="BK100" s="25">
        <f t="shared" si="108"/>
        <v>0</v>
      </c>
      <c r="BL100" s="25">
        <f t="shared" si="108"/>
        <v>0</v>
      </c>
      <c r="BM100" s="25">
        <f t="shared" si="108"/>
        <v>0</v>
      </c>
      <c r="BN100" s="25">
        <f t="shared" si="108"/>
        <v>0</v>
      </c>
      <c r="BO100" s="25"/>
      <c r="BP100" s="25">
        <f>X100-AU100</f>
        <v>0</v>
      </c>
      <c r="BQ100" s="25">
        <f t="shared" si="110"/>
        <v>0</v>
      </c>
      <c r="BR100" s="25">
        <f>Z100-AW100</f>
        <v>0</v>
      </c>
      <c r="BS100" s="27">
        <f t="shared" si="112"/>
        <v>0.42299038461538463</v>
      </c>
      <c r="BT100" s="25">
        <f t="shared" si="113"/>
        <v>10997750</v>
      </c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>
        <f>+'[6]JUNIO 2016'!$H$539</f>
        <v>10997750</v>
      </c>
      <c r="CK100" s="25"/>
      <c r="CL100" s="25"/>
      <c r="CM100" s="25"/>
      <c r="CN100" s="25"/>
      <c r="CO100" s="27">
        <f t="shared" si="114"/>
        <v>0.57700961538461537</v>
      </c>
      <c r="CP100" s="25">
        <f t="shared" si="115"/>
        <v>15002250</v>
      </c>
      <c r="CQ100" s="25">
        <f t="shared" si="116"/>
        <v>0</v>
      </c>
      <c r="CR100" s="25">
        <f t="shared" si="116"/>
        <v>0</v>
      </c>
      <c r="CS100" s="25">
        <f t="shared" si="116"/>
        <v>0</v>
      </c>
      <c r="CT100" s="25">
        <f t="shared" si="116"/>
        <v>0</v>
      </c>
      <c r="CU100" s="25">
        <f t="shared" si="116"/>
        <v>0</v>
      </c>
      <c r="CV100" s="25">
        <f t="shared" si="116"/>
        <v>0</v>
      </c>
      <c r="CW100" s="25">
        <f t="shared" si="116"/>
        <v>0</v>
      </c>
      <c r="CX100" s="25">
        <f t="shared" si="116"/>
        <v>0</v>
      </c>
      <c r="CY100" s="25">
        <f t="shared" si="116"/>
        <v>0</v>
      </c>
      <c r="CZ100" s="25">
        <f t="shared" si="118"/>
        <v>0</v>
      </c>
      <c r="DA100" s="25">
        <f t="shared" si="118"/>
        <v>0</v>
      </c>
      <c r="DB100" s="25">
        <f t="shared" si="118"/>
        <v>0</v>
      </c>
      <c r="DC100" s="25">
        <f>T100-CH100</f>
        <v>0</v>
      </c>
      <c r="DD100" s="25">
        <f>U100-CI100</f>
        <v>0</v>
      </c>
      <c r="DE100" s="25">
        <f>V100-CJ100</f>
        <v>15002250</v>
      </c>
      <c r="DF100" s="25"/>
      <c r="DG100" s="25">
        <f>X100-CL100</f>
        <v>0</v>
      </c>
      <c r="DH100" s="25">
        <f>Y100-CM100</f>
        <v>0</v>
      </c>
      <c r="DI100" s="25">
        <f>Z100-CN100</f>
        <v>0</v>
      </c>
    </row>
    <row r="101" spans="1:114" ht="33" customHeight="1" x14ac:dyDescent="0.25">
      <c r="A101" s="242"/>
      <c r="B101" s="91" t="s">
        <v>280</v>
      </c>
      <c r="C101" s="92" t="s">
        <v>281</v>
      </c>
      <c r="D101" s="22" t="s">
        <v>282</v>
      </c>
      <c r="E101" s="34">
        <v>301</v>
      </c>
      <c r="F101" s="24" t="s">
        <v>283</v>
      </c>
      <c r="G101" s="25">
        <f t="shared" si="103"/>
        <v>323000000</v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>
        <v>322000000</v>
      </c>
      <c r="W101" s="25"/>
      <c r="X101" s="25"/>
      <c r="Y101" s="25"/>
      <c r="Z101" s="25">
        <f>1000000</f>
        <v>1000000</v>
      </c>
      <c r="AB101" s="27">
        <f t="shared" si="104"/>
        <v>0.91755567801857585</v>
      </c>
      <c r="AC101" s="25">
        <f t="shared" si="105"/>
        <v>296370484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>
        <f>+'[1]JULIO 2016'!$Z$642</f>
        <v>296370484</v>
      </c>
      <c r="AT101" s="25"/>
      <c r="AU101" s="25"/>
      <c r="AV101" s="25"/>
      <c r="AW101" s="25"/>
      <c r="AX101" s="27">
        <f t="shared" si="106"/>
        <v>8.2444321981424151E-2</v>
      </c>
      <c r="AY101" s="25">
        <f t="shared" si="107"/>
        <v>26629516</v>
      </c>
      <c r="AZ101" s="25">
        <f t="shared" si="108"/>
        <v>0</v>
      </c>
      <c r="BA101" s="25">
        <f t="shared" si="108"/>
        <v>0</v>
      </c>
      <c r="BB101" s="25">
        <f t="shared" si="108"/>
        <v>0</v>
      </c>
      <c r="BC101" s="25">
        <f t="shared" ref="BC101:BN107" si="121">+K101-AH101</f>
        <v>0</v>
      </c>
      <c r="BD101" s="25">
        <f t="shared" si="121"/>
        <v>0</v>
      </c>
      <c r="BE101" s="25">
        <f t="shared" si="121"/>
        <v>0</v>
      </c>
      <c r="BF101" s="25">
        <f t="shared" si="121"/>
        <v>0</v>
      </c>
      <c r="BG101" s="25">
        <f t="shared" si="121"/>
        <v>0</v>
      </c>
      <c r="BH101" s="25">
        <f t="shared" si="121"/>
        <v>0</v>
      </c>
      <c r="BI101" s="25">
        <f t="shared" si="121"/>
        <v>0</v>
      </c>
      <c r="BJ101" s="25">
        <f t="shared" si="121"/>
        <v>0</v>
      </c>
      <c r="BK101" s="25">
        <f t="shared" si="121"/>
        <v>0</v>
      </c>
      <c r="BL101" s="25">
        <f t="shared" si="121"/>
        <v>0</v>
      </c>
      <c r="BM101" s="25">
        <f t="shared" si="121"/>
        <v>0</v>
      </c>
      <c r="BN101" s="25">
        <f t="shared" si="121"/>
        <v>25629516</v>
      </c>
      <c r="BO101" s="25"/>
      <c r="BP101" s="25"/>
      <c r="BQ101" s="25">
        <f t="shared" si="110"/>
        <v>0</v>
      </c>
      <c r="BR101" s="25">
        <f t="shared" ref="BR101:BR107" si="122">+Z101-AW101</f>
        <v>1000000</v>
      </c>
      <c r="BS101" s="27">
        <f t="shared" si="112"/>
        <v>0.90692962538699695</v>
      </c>
      <c r="BT101" s="25">
        <f t="shared" si="113"/>
        <v>292938269</v>
      </c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>
        <f>+'[1]JULIO 2016'!$H$640</f>
        <v>292938269</v>
      </c>
      <c r="CK101" s="25"/>
      <c r="CL101" s="25"/>
      <c r="CM101" s="25"/>
      <c r="CN101" s="25"/>
      <c r="CO101" s="27">
        <f t="shared" si="114"/>
        <v>9.3070374613003048E-2</v>
      </c>
      <c r="CP101" s="25">
        <f t="shared" si="115"/>
        <v>30061731</v>
      </c>
      <c r="CQ101" s="25">
        <f t="shared" si="116"/>
        <v>0</v>
      </c>
      <c r="CR101" s="25">
        <f t="shared" si="116"/>
        <v>0</v>
      </c>
      <c r="CS101" s="25">
        <f t="shared" si="116"/>
        <v>0</v>
      </c>
      <c r="CT101" s="25">
        <f t="shared" si="116"/>
        <v>0</v>
      </c>
      <c r="CU101" s="25">
        <f t="shared" si="116"/>
        <v>0</v>
      </c>
      <c r="CV101" s="25">
        <f t="shared" si="116"/>
        <v>0</v>
      </c>
      <c r="CW101" s="25">
        <f t="shared" ref="CW101:CX107" si="123">+N101-CB101</f>
        <v>0</v>
      </c>
      <c r="CX101" s="25">
        <f t="shared" si="123"/>
        <v>0</v>
      </c>
      <c r="CY101" s="25">
        <f t="shared" si="116"/>
        <v>0</v>
      </c>
      <c r="CZ101" s="25">
        <f t="shared" si="118"/>
        <v>0</v>
      </c>
      <c r="DA101" s="25">
        <f t="shared" si="118"/>
        <v>0</v>
      </c>
      <c r="DB101" s="25">
        <f t="shared" si="118"/>
        <v>0</v>
      </c>
      <c r="DC101" s="25">
        <f t="shared" ref="DC101:DE107" si="124">+T101-CH101</f>
        <v>0</v>
      </c>
      <c r="DD101" s="25">
        <f t="shared" si="124"/>
        <v>0</v>
      </c>
      <c r="DE101" s="25">
        <f t="shared" si="124"/>
        <v>29061731</v>
      </c>
      <c r="DF101" s="25"/>
      <c r="DG101" s="25">
        <f t="shared" ref="DG101:DI107" si="125">+X101-CL101</f>
        <v>0</v>
      </c>
      <c r="DH101" s="25">
        <f t="shared" si="125"/>
        <v>0</v>
      </c>
      <c r="DI101" s="25">
        <f t="shared" si="125"/>
        <v>1000000</v>
      </c>
    </row>
    <row r="102" spans="1:114" ht="54.75" customHeight="1" x14ac:dyDescent="0.25">
      <c r="A102" s="242"/>
      <c r="B102" s="93" t="s">
        <v>284</v>
      </c>
      <c r="C102" s="73" t="s">
        <v>285</v>
      </c>
      <c r="D102" s="22" t="s">
        <v>286</v>
      </c>
      <c r="E102" s="23">
        <v>301</v>
      </c>
      <c r="F102" s="24" t="s">
        <v>287</v>
      </c>
      <c r="G102" s="25">
        <f t="shared" si="103"/>
        <v>325425485</v>
      </c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316000000</v>
      </c>
      <c r="W102" s="25"/>
      <c r="X102" s="25"/>
      <c r="Y102" s="25"/>
      <c r="Z102" s="25">
        <f>6000000+1000000+2425485</f>
        <v>9425485</v>
      </c>
      <c r="AB102" s="27">
        <f t="shared" si="104"/>
        <v>0.42678004152010407</v>
      </c>
      <c r="AC102" s="25">
        <f t="shared" si="105"/>
        <v>138885102</v>
      </c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>
        <f>+'[6]JUNIO 2016'!$Z$584</f>
        <v>134185102</v>
      </c>
      <c r="AT102" s="25"/>
      <c r="AU102" s="25"/>
      <c r="AV102" s="25"/>
      <c r="AW102" s="25">
        <f>+'[6]JUNIO 2016'!$AG$584</f>
        <v>4700000</v>
      </c>
      <c r="AX102" s="27">
        <f t="shared" si="106"/>
        <v>0.57321995847989593</v>
      </c>
      <c r="AY102" s="25">
        <f t="shared" si="107"/>
        <v>186540383</v>
      </c>
      <c r="AZ102" s="25">
        <f t="shared" si="108"/>
        <v>0</v>
      </c>
      <c r="BA102" s="25">
        <f t="shared" si="108"/>
        <v>0</v>
      </c>
      <c r="BB102" s="25">
        <f t="shared" si="108"/>
        <v>0</v>
      </c>
      <c r="BC102" s="25">
        <f t="shared" si="121"/>
        <v>0</v>
      </c>
      <c r="BD102" s="25">
        <f t="shared" si="121"/>
        <v>0</v>
      </c>
      <c r="BE102" s="25">
        <f t="shared" si="121"/>
        <v>0</v>
      </c>
      <c r="BF102" s="25">
        <f t="shared" si="121"/>
        <v>0</v>
      </c>
      <c r="BG102" s="25">
        <f t="shared" si="121"/>
        <v>0</v>
      </c>
      <c r="BH102" s="25">
        <f t="shared" si="121"/>
        <v>0</v>
      </c>
      <c r="BI102" s="25">
        <f t="shared" si="121"/>
        <v>0</v>
      </c>
      <c r="BJ102" s="25">
        <f t="shared" si="121"/>
        <v>0</v>
      </c>
      <c r="BK102" s="25">
        <f t="shared" si="121"/>
        <v>0</v>
      </c>
      <c r="BL102" s="25">
        <f t="shared" si="121"/>
        <v>0</v>
      </c>
      <c r="BM102" s="25">
        <f t="shared" si="121"/>
        <v>0</v>
      </c>
      <c r="BN102" s="25">
        <f t="shared" si="121"/>
        <v>181814898</v>
      </c>
      <c r="BO102" s="25"/>
      <c r="BP102" s="25"/>
      <c r="BQ102" s="25">
        <f t="shared" si="110"/>
        <v>0</v>
      </c>
      <c r="BR102" s="25">
        <f t="shared" si="122"/>
        <v>4725485</v>
      </c>
      <c r="BS102" s="27">
        <f t="shared" si="112"/>
        <v>0.42243797224424512</v>
      </c>
      <c r="BT102" s="25">
        <f t="shared" si="113"/>
        <v>137472082</v>
      </c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>
        <f>+'[1]JULIO 2016'!$H$692-CN102</f>
        <v>132865602</v>
      </c>
      <c r="CK102" s="25"/>
      <c r="CL102" s="25"/>
      <c r="CM102" s="25"/>
      <c r="CN102" s="25">
        <f>+'[1]JULIO 2016'!$H$712+'[1]JULIO 2016'!$H$713+'[1]JULIO 2016'!$H$722+'[1]JULIO 2016'!$H$732</f>
        <v>4606480</v>
      </c>
      <c r="CO102" s="27">
        <f t="shared" si="114"/>
        <v>0.57756202775575494</v>
      </c>
      <c r="CP102" s="25">
        <f t="shared" si="115"/>
        <v>187953403</v>
      </c>
      <c r="CQ102" s="25">
        <f t="shared" si="116"/>
        <v>0</v>
      </c>
      <c r="CR102" s="25">
        <f t="shared" si="116"/>
        <v>0</v>
      </c>
      <c r="CS102" s="25">
        <f t="shared" si="116"/>
        <v>0</v>
      </c>
      <c r="CT102" s="25">
        <f t="shared" si="116"/>
        <v>0</v>
      </c>
      <c r="CU102" s="25">
        <f t="shared" si="116"/>
        <v>0</v>
      </c>
      <c r="CV102" s="25">
        <f t="shared" si="116"/>
        <v>0</v>
      </c>
      <c r="CW102" s="25">
        <f t="shared" si="123"/>
        <v>0</v>
      </c>
      <c r="CX102" s="25">
        <f t="shared" si="123"/>
        <v>0</v>
      </c>
      <c r="CY102" s="25">
        <f t="shared" si="116"/>
        <v>0</v>
      </c>
      <c r="CZ102" s="25">
        <f t="shared" si="118"/>
        <v>0</v>
      </c>
      <c r="DA102" s="25">
        <f t="shared" si="118"/>
        <v>0</v>
      </c>
      <c r="DB102" s="25">
        <f t="shared" si="118"/>
        <v>0</v>
      </c>
      <c r="DC102" s="25">
        <f t="shared" si="124"/>
        <v>0</v>
      </c>
      <c r="DD102" s="25">
        <f t="shared" si="124"/>
        <v>0</v>
      </c>
      <c r="DE102" s="25">
        <f t="shared" si="124"/>
        <v>183134398</v>
      </c>
      <c r="DF102" s="25"/>
      <c r="DG102" s="25">
        <f t="shared" si="125"/>
        <v>0</v>
      </c>
      <c r="DH102" s="25">
        <f t="shared" si="125"/>
        <v>0</v>
      </c>
      <c r="DI102" s="25">
        <f t="shared" si="125"/>
        <v>4819005</v>
      </c>
    </row>
    <row r="103" spans="1:114" ht="42" customHeight="1" x14ac:dyDescent="0.25">
      <c r="A103" s="242"/>
      <c r="B103" s="93" t="s">
        <v>288</v>
      </c>
      <c r="C103" s="73" t="s">
        <v>289</v>
      </c>
      <c r="D103" s="22" t="s">
        <v>290</v>
      </c>
      <c r="E103" s="23">
        <v>301</v>
      </c>
      <c r="F103" s="24" t="s">
        <v>291</v>
      </c>
      <c r="G103" s="25">
        <f t="shared" si="103"/>
        <v>76855066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v>67000000</v>
      </c>
      <c r="W103" s="25"/>
      <c r="X103" s="25"/>
      <c r="Y103" s="25"/>
      <c r="Z103" s="25">
        <f>2000000+2682410+1000000+257590+3915066</f>
        <v>9855066</v>
      </c>
      <c r="AB103" s="27">
        <f t="shared" si="104"/>
        <v>0.25268340801372807</v>
      </c>
      <c r="AC103" s="25">
        <f t="shared" si="105"/>
        <v>19420000</v>
      </c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>
        <f>+'[6]JUNIO 2016'!$Z$626</f>
        <v>17580000</v>
      </c>
      <c r="AT103" s="25"/>
      <c r="AU103" s="25"/>
      <c r="AV103" s="25"/>
      <c r="AW103" s="25">
        <f>+'[6]JUNIO 2016'!$AG$626</f>
        <v>1840000</v>
      </c>
      <c r="AX103" s="27">
        <f t="shared" si="106"/>
        <v>0.74731659198627187</v>
      </c>
      <c r="AY103" s="25">
        <f t="shared" si="107"/>
        <v>57435066</v>
      </c>
      <c r="AZ103" s="25">
        <f t="shared" si="108"/>
        <v>0</v>
      </c>
      <c r="BA103" s="25">
        <f t="shared" si="108"/>
        <v>0</v>
      </c>
      <c r="BB103" s="25">
        <f t="shared" si="108"/>
        <v>0</v>
      </c>
      <c r="BC103" s="25">
        <f t="shared" si="121"/>
        <v>0</v>
      </c>
      <c r="BD103" s="25">
        <f t="shared" si="121"/>
        <v>0</v>
      </c>
      <c r="BE103" s="25">
        <f t="shared" si="121"/>
        <v>0</v>
      </c>
      <c r="BF103" s="25">
        <f t="shared" si="121"/>
        <v>0</v>
      </c>
      <c r="BG103" s="25">
        <f t="shared" si="121"/>
        <v>0</v>
      </c>
      <c r="BH103" s="25">
        <f t="shared" si="121"/>
        <v>0</v>
      </c>
      <c r="BI103" s="25">
        <f t="shared" si="121"/>
        <v>0</v>
      </c>
      <c r="BJ103" s="25">
        <f t="shared" si="121"/>
        <v>0</v>
      </c>
      <c r="BK103" s="25">
        <f t="shared" si="121"/>
        <v>0</v>
      </c>
      <c r="BL103" s="25">
        <f t="shared" si="121"/>
        <v>0</v>
      </c>
      <c r="BM103" s="25">
        <f t="shared" si="121"/>
        <v>0</v>
      </c>
      <c r="BN103" s="25">
        <f t="shared" si="121"/>
        <v>49420000</v>
      </c>
      <c r="BO103" s="25"/>
      <c r="BP103" s="25"/>
      <c r="BQ103" s="25">
        <f t="shared" si="110"/>
        <v>0</v>
      </c>
      <c r="BR103" s="25">
        <f t="shared" si="122"/>
        <v>8015066</v>
      </c>
      <c r="BS103" s="27">
        <f t="shared" si="112"/>
        <v>0.25268340801372807</v>
      </c>
      <c r="BT103" s="25">
        <f t="shared" si="113"/>
        <v>19420000</v>
      </c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>
        <f>+'[6]JUNIO 2016'!$H$629</f>
        <v>17580000</v>
      </c>
      <c r="CK103" s="25"/>
      <c r="CL103" s="25"/>
      <c r="CM103" s="25"/>
      <c r="CN103" s="25">
        <f>+'[6]JUNIO 2016'!$H$627+'[6]JUNIO 2016'!$H$628+'[6]JUNIO 2016'!$H$631</f>
        <v>1840000</v>
      </c>
      <c r="CO103" s="27">
        <f t="shared" si="114"/>
        <v>0.74731659198627187</v>
      </c>
      <c r="CP103" s="25">
        <f t="shared" si="115"/>
        <v>57435066</v>
      </c>
      <c r="CQ103" s="25">
        <f t="shared" si="116"/>
        <v>0</v>
      </c>
      <c r="CR103" s="25">
        <f t="shared" si="116"/>
        <v>0</v>
      </c>
      <c r="CS103" s="25">
        <f t="shared" si="116"/>
        <v>0</v>
      </c>
      <c r="CT103" s="25">
        <f t="shared" si="116"/>
        <v>0</v>
      </c>
      <c r="CU103" s="25">
        <f t="shared" si="116"/>
        <v>0</v>
      </c>
      <c r="CV103" s="25">
        <f t="shared" si="116"/>
        <v>0</v>
      </c>
      <c r="CW103" s="25">
        <f t="shared" si="123"/>
        <v>0</v>
      </c>
      <c r="CX103" s="25">
        <f t="shared" si="123"/>
        <v>0</v>
      </c>
      <c r="CY103" s="25">
        <f t="shared" si="116"/>
        <v>0</v>
      </c>
      <c r="CZ103" s="25">
        <f t="shared" si="118"/>
        <v>0</v>
      </c>
      <c r="DA103" s="25">
        <f t="shared" si="118"/>
        <v>0</v>
      </c>
      <c r="DB103" s="25">
        <f t="shared" si="118"/>
        <v>0</v>
      </c>
      <c r="DC103" s="25">
        <f t="shared" si="124"/>
        <v>0</v>
      </c>
      <c r="DD103" s="25">
        <f t="shared" si="124"/>
        <v>0</v>
      </c>
      <c r="DE103" s="25">
        <f t="shared" si="124"/>
        <v>49420000</v>
      </c>
      <c r="DF103" s="25"/>
      <c r="DG103" s="25">
        <f t="shared" si="125"/>
        <v>0</v>
      </c>
      <c r="DH103" s="25">
        <f t="shared" si="125"/>
        <v>0</v>
      </c>
      <c r="DI103" s="25">
        <f t="shared" si="125"/>
        <v>8015066</v>
      </c>
    </row>
    <row r="104" spans="1:114" ht="21" customHeight="1" x14ac:dyDescent="0.25">
      <c r="A104" s="242"/>
      <c r="B104" s="225" t="s">
        <v>292</v>
      </c>
      <c r="C104" s="73" t="s">
        <v>293</v>
      </c>
      <c r="D104" s="22" t="s">
        <v>294</v>
      </c>
      <c r="E104" s="23">
        <v>301</v>
      </c>
      <c r="F104" s="24" t="s">
        <v>263</v>
      </c>
      <c r="G104" s="25">
        <f t="shared" si="103"/>
        <v>1272000000</v>
      </c>
      <c r="H104" s="25">
        <v>200000000</v>
      </c>
      <c r="I104" s="25">
        <v>268168096</v>
      </c>
      <c r="J104" s="25"/>
      <c r="K104" s="25">
        <v>701280247</v>
      </c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>
        <v>102551657</v>
      </c>
      <c r="W104" s="25"/>
      <c r="X104" s="25"/>
      <c r="Y104" s="25"/>
      <c r="Z104" s="25"/>
      <c r="AB104" s="27">
        <f t="shared" si="104"/>
        <v>1</v>
      </c>
      <c r="AC104" s="25">
        <f t="shared" si="105"/>
        <v>1272000000</v>
      </c>
      <c r="AD104" s="25"/>
      <c r="AE104" s="25">
        <f>+'[4]ENERO 2016'!$K$218</f>
        <v>200000000</v>
      </c>
      <c r="AF104" s="25">
        <f>+'[4]ENERO 2016'!$M$218</f>
        <v>268168096</v>
      </c>
      <c r="AG104" s="25"/>
      <c r="AH104" s="25">
        <f>+'[4]ENERO 2016'!$O$218</f>
        <v>701280247</v>
      </c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>
        <f>+'[4]ENERO 2016'!$Z$218</f>
        <v>102551657</v>
      </c>
      <c r="AT104" s="25"/>
      <c r="AU104" s="25"/>
      <c r="AV104" s="25"/>
      <c r="AW104" s="25"/>
      <c r="AX104" s="27">
        <f t="shared" si="106"/>
        <v>0</v>
      </c>
      <c r="AY104" s="25">
        <f t="shared" si="107"/>
        <v>0</v>
      </c>
      <c r="AZ104" s="25">
        <f t="shared" si="108"/>
        <v>0</v>
      </c>
      <c r="BA104" s="25">
        <f t="shared" si="108"/>
        <v>0</v>
      </c>
      <c r="BB104" s="25">
        <f t="shared" si="108"/>
        <v>0</v>
      </c>
      <c r="BC104" s="25">
        <f t="shared" si="121"/>
        <v>0</v>
      </c>
      <c r="BD104" s="25">
        <f t="shared" si="121"/>
        <v>0</v>
      </c>
      <c r="BE104" s="25">
        <f t="shared" si="121"/>
        <v>0</v>
      </c>
      <c r="BF104" s="25">
        <f t="shared" si="121"/>
        <v>0</v>
      </c>
      <c r="BG104" s="25">
        <f t="shared" si="121"/>
        <v>0</v>
      </c>
      <c r="BH104" s="25">
        <f t="shared" si="121"/>
        <v>0</v>
      </c>
      <c r="BI104" s="25">
        <f t="shared" si="121"/>
        <v>0</v>
      </c>
      <c r="BJ104" s="25">
        <f t="shared" si="121"/>
        <v>0</v>
      </c>
      <c r="BK104" s="25">
        <f t="shared" si="121"/>
        <v>0</v>
      </c>
      <c r="BL104" s="25">
        <f t="shared" si="121"/>
        <v>0</v>
      </c>
      <c r="BM104" s="25">
        <f t="shared" si="121"/>
        <v>0</v>
      </c>
      <c r="BN104" s="25">
        <f t="shared" si="121"/>
        <v>0</v>
      </c>
      <c r="BO104" s="25"/>
      <c r="BP104" s="25"/>
      <c r="BQ104" s="25">
        <f t="shared" si="110"/>
        <v>0</v>
      </c>
      <c r="BR104" s="25">
        <f t="shared" si="122"/>
        <v>0</v>
      </c>
      <c r="BS104" s="27">
        <f t="shared" si="112"/>
        <v>0.99403155896226414</v>
      </c>
      <c r="BT104" s="25">
        <f t="shared" si="113"/>
        <v>1264408143</v>
      </c>
      <c r="BU104" s="25"/>
      <c r="BV104" s="25">
        <f>+'[3]ABRIL 2016'!$H$457</f>
        <v>192408143</v>
      </c>
      <c r="BW104" s="25">
        <v>268168096</v>
      </c>
      <c r="BX104" s="25"/>
      <c r="BY104" s="25">
        <v>701280247</v>
      </c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>
        <v>102551657</v>
      </c>
      <c r="CK104" s="25"/>
      <c r="CL104" s="25"/>
      <c r="CM104" s="25"/>
      <c r="CN104" s="25"/>
      <c r="CO104" s="27">
        <f t="shared" si="114"/>
        <v>5.968441037735861E-3</v>
      </c>
      <c r="CP104" s="25">
        <f t="shared" si="115"/>
        <v>7591857</v>
      </c>
      <c r="CQ104" s="25">
        <f t="shared" si="116"/>
        <v>7591857</v>
      </c>
      <c r="CR104" s="25">
        <f t="shared" si="116"/>
        <v>0</v>
      </c>
      <c r="CS104" s="25">
        <f t="shared" si="116"/>
        <v>0</v>
      </c>
      <c r="CT104" s="25">
        <f t="shared" si="116"/>
        <v>0</v>
      </c>
      <c r="CU104" s="25">
        <f t="shared" si="116"/>
        <v>0</v>
      </c>
      <c r="CV104" s="25">
        <f t="shared" si="116"/>
        <v>0</v>
      </c>
      <c r="CW104" s="25">
        <f t="shared" si="123"/>
        <v>0</v>
      </c>
      <c r="CX104" s="25">
        <f t="shared" si="123"/>
        <v>0</v>
      </c>
      <c r="CY104" s="25">
        <f t="shared" si="116"/>
        <v>0</v>
      </c>
      <c r="CZ104" s="25">
        <f t="shared" si="118"/>
        <v>0</v>
      </c>
      <c r="DA104" s="25">
        <f t="shared" si="118"/>
        <v>0</v>
      </c>
      <c r="DB104" s="25">
        <f t="shared" si="118"/>
        <v>0</v>
      </c>
      <c r="DC104" s="25">
        <f t="shared" si="124"/>
        <v>0</v>
      </c>
      <c r="DD104" s="25">
        <f t="shared" si="124"/>
        <v>0</v>
      </c>
      <c r="DE104" s="25">
        <f t="shared" si="124"/>
        <v>0</v>
      </c>
      <c r="DF104" s="25"/>
      <c r="DG104" s="25">
        <f t="shared" si="125"/>
        <v>0</v>
      </c>
      <c r="DH104" s="25">
        <f t="shared" si="125"/>
        <v>0</v>
      </c>
      <c r="DI104" s="25">
        <f t="shared" si="125"/>
        <v>0</v>
      </c>
    </row>
    <row r="105" spans="1:114" ht="36.75" customHeight="1" x14ac:dyDescent="0.25">
      <c r="A105" s="242"/>
      <c r="B105" s="226"/>
      <c r="C105" s="73" t="s">
        <v>295</v>
      </c>
      <c r="D105" s="22" t="s">
        <v>296</v>
      </c>
      <c r="E105" s="23">
        <v>301</v>
      </c>
      <c r="F105" s="24" t="s">
        <v>263</v>
      </c>
      <c r="G105" s="25">
        <f t="shared" si="103"/>
        <v>20000000</v>
      </c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>
        <v>20000000</v>
      </c>
      <c r="W105" s="25"/>
      <c r="X105" s="25"/>
      <c r="Y105" s="25"/>
      <c r="Z105" s="25"/>
      <c r="AB105" s="27">
        <f t="shared" si="104"/>
        <v>1</v>
      </c>
      <c r="AC105" s="25">
        <f t="shared" si="105"/>
        <v>20000000</v>
      </c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>
        <f>+'[4]ENERO 2016'!$Z$227</f>
        <v>20000000</v>
      </c>
      <c r="AT105" s="25"/>
      <c r="AU105" s="25"/>
      <c r="AV105" s="25"/>
      <c r="AW105" s="25"/>
      <c r="AX105" s="27">
        <f t="shared" si="106"/>
        <v>0</v>
      </c>
      <c r="AY105" s="25">
        <f t="shared" si="107"/>
        <v>0</v>
      </c>
      <c r="AZ105" s="25">
        <f t="shared" si="108"/>
        <v>0</v>
      </c>
      <c r="BA105" s="25">
        <f t="shared" si="108"/>
        <v>0</v>
      </c>
      <c r="BB105" s="25">
        <f t="shared" si="108"/>
        <v>0</v>
      </c>
      <c r="BC105" s="25">
        <f t="shared" si="121"/>
        <v>0</v>
      </c>
      <c r="BD105" s="25">
        <f t="shared" si="121"/>
        <v>0</v>
      </c>
      <c r="BE105" s="25">
        <f t="shared" si="121"/>
        <v>0</v>
      </c>
      <c r="BF105" s="25">
        <f t="shared" si="121"/>
        <v>0</v>
      </c>
      <c r="BG105" s="25">
        <f t="shared" si="121"/>
        <v>0</v>
      </c>
      <c r="BH105" s="25">
        <f t="shared" si="121"/>
        <v>0</v>
      </c>
      <c r="BI105" s="25">
        <f t="shared" si="121"/>
        <v>0</v>
      </c>
      <c r="BJ105" s="25">
        <f t="shared" si="121"/>
        <v>0</v>
      </c>
      <c r="BK105" s="25">
        <f t="shared" si="121"/>
        <v>0</v>
      </c>
      <c r="BL105" s="25">
        <f t="shared" si="121"/>
        <v>0</v>
      </c>
      <c r="BM105" s="25">
        <f t="shared" si="121"/>
        <v>0</v>
      </c>
      <c r="BN105" s="25">
        <f t="shared" si="121"/>
        <v>0</v>
      </c>
      <c r="BO105" s="25"/>
      <c r="BP105" s="25"/>
      <c r="BQ105" s="25">
        <f t="shared" si="110"/>
        <v>0</v>
      </c>
      <c r="BR105" s="25">
        <f t="shared" si="122"/>
        <v>0</v>
      </c>
      <c r="BS105" s="27">
        <f t="shared" si="112"/>
        <v>0.57433619999999996</v>
      </c>
      <c r="BT105" s="25">
        <f t="shared" si="113"/>
        <v>11486724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>
        <f>+'[3]ABRIL 2016'!$H$474</f>
        <v>11486724</v>
      </c>
      <c r="CK105" s="25"/>
      <c r="CL105" s="25"/>
      <c r="CM105" s="25"/>
      <c r="CN105" s="25"/>
      <c r="CO105" s="27">
        <f t="shared" si="114"/>
        <v>0.42566380000000004</v>
      </c>
      <c r="CP105" s="25">
        <f t="shared" si="115"/>
        <v>8513276</v>
      </c>
      <c r="CQ105" s="25">
        <f t="shared" si="116"/>
        <v>0</v>
      </c>
      <c r="CR105" s="25">
        <f t="shared" si="116"/>
        <v>0</v>
      </c>
      <c r="CS105" s="25">
        <f t="shared" si="116"/>
        <v>0</v>
      </c>
      <c r="CT105" s="25">
        <f t="shared" si="116"/>
        <v>0</v>
      </c>
      <c r="CU105" s="25">
        <f t="shared" si="116"/>
        <v>0</v>
      </c>
      <c r="CV105" s="25">
        <f t="shared" si="116"/>
        <v>0</v>
      </c>
      <c r="CW105" s="25">
        <f t="shared" si="123"/>
        <v>0</v>
      </c>
      <c r="CX105" s="25">
        <f t="shared" si="123"/>
        <v>0</v>
      </c>
      <c r="CY105" s="25">
        <f t="shared" si="116"/>
        <v>0</v>
      </c>
      <c r="CZ105" s="25">
        <f t="shared" si="118"/>
        <v>0</v>
      </c>
      <c r="DA105" s="25">
        <f t="shared" si="118"/>
        <v>0</v>
      </c>
      <c r="DB105" s="25">
        <f t="shared" si="118"/>
        <v>0</v>
      </c>
      <c r="DC105" s="25">
        <f t="shared" si="124"/>
        <v>0</v>
      </c>
      <c r="DD105" s="25">
        <f t="shared" si="124"/>
        <v>0</v>
      </c>
      <c r="DE105" s="25">
        <f t="shared" si="124"/>
        <v>8513276</v>
      </c>
      <c r="DF105" s="25"/>
      <c r="DG105" s="25">
        <f t="shared" si="125"/>
        <v>0</v>
      </c>
      <c r="DH105" s="25">
        <f t="shared" si="125"/>
        <v>0</v>
      </c>
      <c r="DI105" s="25">
        <f t="shared" si="125"/>
        <v>0</v>
      </c>
    </row>
    <row r="106" spans="1:114" ht="26.25" customHeight="1" x14ac:dyDescent="0.25">
      <c r="A106" s="242"/>
      <c r="B106" s="227"/>
      <c r="C106" s="73" t="s">
        <v>297</v>
      </c>
      <c r="D106" s="22" t="s">
        <v>298</v>
      </c>
      <c r="E106" s="94">
        <v>301</v>
      </c>
      <c r="F106" s="24" t="s">
        <v>263</v>
      </c>
      <c r="G106" s="25">
        <f t="shared" si="103"/>
        <v>100000000</v>
      </c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>
        <v>100000000</v>
      </c>
      <c r="W106" s="25"/>
      <c r="X106" s="25"/>
      <c r="Y106" s="25"/>
      <c r="Z106" s="25"/>
      <c r="AB106" s="27">
        <f t="shared" si="104"/>
        <v>1</v>
      </c>
      <c r="AC106" s="25">
        <f t="shared" si="105"/>
        <v>100000000</v>
      </c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>
        <f>+'[3]ABRIL 2016'!$Z$480</f>
        <v>100000000</v>
      </c>
      <c r="AT106" s="25"/>
      <c r="AU106" s="25"/>
      <c r="AV106" s="25"/>
      <c r="AW106" s="25"/>
      <c r="AX106" s="27">
        <f t="shared" si="106"/>
        <v>0</v>
      </c>
      <c r="AY106" s="25">
        <f t="shared" si="107"/>
        <v>0</v>
      </c>
      <c r="AZ106" s="25">
        <f t="shared" si="108"/>
        <v>0</v>
      </c>
      <c r="BA106" s="25">
        <f t="shared" si="108"/>
        <v>0</v>
      </c>
      <c r="BB106" s="25">
        <f t="shared" si="108"/>
        <v>0</v>
      </c>
      <c r="BC106" s="25">
        <f t="shared" si="121"/>
        <v>0</v>
      </c>
      <c r="BD106" s="25">
        <f t="shared" si="121"/>
        <v>0</v>
      </c>
      <c r="BE106" s="25">
        <f t="shared" si="121"/>
        <v>0</v>
      </c>
      <c r="BF106" s="25">
        <f t="shared" si="121"/>
        <v>0</v>
      </c>
      <c r="BG106" s="25">
        <f t="shared" si="121"/>
        <v>0</v>
      </c>
      <c r="BH106" s="25">
        <f t="shared" si="121"/>
        <v>0</v>
      </c>
      <c r="BI106" s="25">
        <f t="shared" si="121"/>
        <v>0</v>
      </c>
      <c r="BJ106" s="25">
        <f t="shared" si="121"/>
        <v>0</v>
      </c>
      <c r="BK106" s="25">
        <f t="shared" si="121"/>
        <v>0</v>
      </c>
      <c r="BL106" s="25">
        <f t="shared" si="121"/>
        <v>0</v>
      </c>
      <c r="BM106" s="25">
        <f t="shared" si="121"/>
        <v>0</v>
      </c>
      <c r="BN106" s="25">
        <f t="shared" si="121"/>
        <v>0</v>
      </c>
      <c r="BO106" s="25"/>
      <c r="BP106" s="25"/>
      <c r="BQ106" s="25">
        <f t="shared" si="110"/>
        <v>0</v>
      </c>
      <c r="BR106" s="25">
        <f t="shared" si="122"/>
        <v>0</v>
      </c>
      <c r="BS106" s="27">
        <f t="shared" si="112"/>
        <v>0.84458115</v>
      </c>
      <c r="BT106" s="25">
        <f t="shared" si="113"/>
        <v>84458115</v>
      </c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>
        <f>+'[6]JUNIO 2016'!$H$658</f>
        <v>84458115</v>
      </c>
      <c r="CK106" s="25"/>
      <c r="CL106" s="25"/>
      <c r="CM106" s="25"/>
      <c r="CN106" s="25"/>
      <c r="CO106" s="27">
        <f t="shared" si="114"/>
        <v>0.15541885</v>
      </c>
      <c r="CP106" s="25">
        <f t="shared" si="115"/>
        <v>15541885</v>
      </c>
      <c r="CQ106" s="25">
        <f t="shared" si="116"/>
        <v>0</v>
      </c>
      <c r="CR106" s="25">
        <f t="shared" si="116"/>
        <v>0</v>
      </c>
      <c r="CS106" s="25">
        <f t="shared" si="116"/>
        <v>0</v>
      </c>
      <c r="CT106" s="25">
        <f t="shared" si="116"/>
        <v>0</v>
      </c>
      <c r="CU106" s="25">
        <f t="shared" si="116"/>
        <v>0</v>
      </c>
      <c r="CV106" s="25">
        <f t="shared" si="116"/>
        <v>0</v>
      </c>
      <c r="CW106" s="25">
        <f t="shared" si="123"/>
        <v>0</v>
      </c>
      <c r="CX106" s="25">
        <f t="shared" si="123"/>
        <v>0</v>
      </c>
      <c r="CY106" s="25">
        <f t="shared" si="116"/>
        <v>0</v>
      </c>
      <c r="CZ106" s="25">
        <f t="shared" si="118"/>
        <v>0</v>
      </c>
      <c r="DA106" s="25">
        <f t="shared" si="118"/>
        <v>0</v>
      </c>
      <c r="DB106" s="25">
        <f t="shared" si="118"/>
        <v>0</v>
      </c>
      <c r="DC106" s="25">
        <f t="shared" si="124"/>
        <v>0</v>
      </c>
      <c r="DD106" s="25">
        <f t="shared" si="124"/>
        <v>0</v>
      </c>
      <c r="DE106" s="25">
        <f t="shared" si="124"/>
        <v>15541885</v>
      </c>
      <c r="DF106" s="25"/>
      <c r="DG106" s="25">
        <f t="shared" si="125"/>
        <v>0</v>
      </c>
      <c r="DH106" s="25">
        <f t="shared" si="125"/>
        <v>0</v>
      </c>
      <c r="DI106" s="25">
        <f t="shared" si="125"/>
        <v>0</v>
      </c>
    </row>
    <row r="107" spans="1:114" ht="23.25" customHeight="1" x14ac:dyDescent="0.25">
      <c r="A107" s="242"/>
      <c r="B107" s="93" t="s">
        <v>299</v>
      </c>
      <c r="C107" s="73" t="s">
        <v>300</v>
      </c>
      <c r="D107" s="22" t="s">
        <v>301</v>
      </c>
      <c r="E107" s="94">
        <v>301</v>
      </c>
      <c r="F107" s="24" t="s">
        <v>263</v>
      </c>
      <c r="G107" s="25">
        <f t="shared" si="103"/>
        <v>50000000</v>
      </c>
      <c r="H107" s="25"/>
      <c r="I107" s="25">
        <f>50000000-50000000</f>
        <v>0</v>
      </c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>
        <f>21264791+28735209</f>
        <v>50000000</v>
      </c>
      <c r="V107" s="25"/>
      <c r="W107" s="25"/>
      <c r="X107" s="25"/>
      <c r="Y107" s="25"/>
      <c r="Z107" s="25"/>
      <c r="AB107" s="27">
        <f t="shared" si="104"/>
        <v>0.60117946</v>
      </c>
      <c r="AC107" s="25">
        <f t="shared" si="105"/>
        <v>30058973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>
        <f>+'[7]MAYO 2016'!$Y$601</f>
        <v>30058973</v>
      </c>
      <c r="AS107" s="25"/>
      <c r="AT107" s="25"/>
      <c r="AU107" s="25"/>
      <c r="AV107" s="25"/>
      <c r="AW107" s="25"/>
      <c r="AX107" s="27">
        <f t="shared" si="106"/>
        <v>0.39882054</v>
      </c>
      <c r="AY107" s="25">
        <f t="shared" si="107"/>
        <v>19941027</v>
      </c>
      <c r="AZ107" s="25">
        <f t="shared" si="108"/>
        <v>0</v>
      </c>
      <c r="BA107" s="25">
        <f t="shared" si="108"/>
        <v>0</v>
      </c>
      <c r="BB107" s="25">
        <f t="shared" si="108"/>
        <v>0</v>
      </c>
      <c r="BC107" s="25">
        <f t="shared" si="121"/>
        <v>0</v>
      </c>
      <c r="BD107" s="25">
        <f t="shared" si="121"/>
        <v>0</v>
      </c>
      <c r="BE107" s="25">
        <f t="shared" si="121"/>
        <v>0</v>
      </c>
      <c r="BF107" s="25">
        <f t="shared" si="121"/>
        <v>0</v>
      </c>
      <c r="BG107" s="25">
        <f t="shared" si="121"/>
        <v>0</v>
      </c>
      <c r="BH107" s="25">
        <f t="shared" si="121"/>
        <v>0</v>
      </c>
      <c r="BI107" s="25">
        <f t="shared" si="121"/>
        <v>0</v>
      </c>
      <c r="BJ107" s="25">
        <f t="shared" si="121"/>
        <v>0</v>
      </c>
      <c r="BK107" s="25">
        <f t="shared" si="121"/>
        <v>0</v>
      </c>
      <c r="BL107" s="25">
        <f t="shared" si="121"/>
        <v>0</v>
      </c>
      <c r="BM107" s="25">
        <f t="shared" si="121"/>
        <v>19941027</v>
      </c>
      <c r="BN107" s="25">
        <f t="shared" si="121"/>
        <v>0</v>
      </c>
      <c r="BO107" s="25"/>
      <c r="BP107" s="25"/>
      <c r="BQ107" s="25">
        <f t="shared" si="110"/>
        <v>0</v>
      </c>
      <c r="BR107" s="25">
        <f t="shared" si="122"/>
        <v>0</v>
      </c>
      <c r="BS107" s="27">
        <f t="shared" si="112"/>
        <v>0.60117946</v>
      </c>
      <c r="BT107" s="25">
        <f t="shared" si="113"/>
        <v>30058973</v>
      </c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>
        <f>+'[7]MAYO 2016'!$H$599</f>
        <v>30058973</v>
      </c>
      <c r="CJ107" s="25"/>
      <c r="CK107" s="25"/>
      <c r="CL107" s="25"/>
      <c r="CM107" s="25"/>
      <c r="CN107" s="25"/>
      <c r="CO107" s="27">
        <f t="shared" si="114"/>
        <v>0.39882054</v>
      </c>
      <c r="CP107" s="25">
        <f t="shared" si="115"/>
        <v>19941027</v>
      </c>
      <c r="CQ107" s="25">
        <f t="shared" si="116"/>
        <v>0</v>
      </c>
      <c r="CR107" s="25">
        <f t="shared" si="116"/>
        <v>0</v>
      </c>
      <c r="CS107" s="25">
        <f t="shared" si="116"/>
        <v>0</v>
      </c>
      <c r="CT107" s="25">
        <f t="shared" si="116"/>
        <v>0</v>
      </c>
      <c r="CU107" s="25">
        <f t="shared" si="116"/>
        <v>0</v>
      </c>
      <c r="CV107" s="25">
        <f t="shared" si="116"/>
        <v>0</v>
      </c>
      <c r="CW107" s="25">
        <f t="shared" si="123"/>
        <v>0</v>
      </c>
      <c r="CX107" s="25">
        <f t="shared" si="123"/>
        <v>0</v>
      </c>
      <c r="CY107" s="25">
        <f t="shared" si="116"/>
        <v>0</v>
      </c>
      <c r="CZ107" s="25">
        <f t="shared" si="118"/>
        <v>0</v>
      </c>
      <c r="DA107" s="25">
        <f t="shared" si="118"/>
        <v>0</v>
      </c>
      <c r="DB107" s="25">
        <f t="shared" si="118"/>
        <v>0</v>
      </c>
      <c r="DC107" s="25">
        <f t="shared" si="124"/>
        <v>0</v>
      </c>
      <c r="DD107" s="25">
        <f t="shared" si="124"/>
        <v>19941027</v>
      </c>
      <c r="DE107" s="25">
        <f t="shared" si="124"/>
        <v>0</v>
      </c>
      <c r="DF107" s="25"/>
      <c r="DG107" s="25">
        <f t="shared" si="125"/>
        <v>0</v>
      </c>
      <c r="DH107" s="25">
        <f t="shared" si="125"/>
        <v>0</v>
      </c>
      <c r="DI107" s="25">
        <f t="shared" si="125"/>
        <v>0</v>
      </c>
    </row>
    <row r="108" spans="1:114" s="48" customFormat="1" ht="21" customHeight="1" thickBot="1" x14ac:dyDescent="0.3">
      <c r="A108" s="77"/>
      <c r="B108" s="243" t="s">
        <v>302</v>
      </c>
      <c r="C108" s="244"/>
      <c r="D108" s="244"/>
      <c r="E108" s="244"/>
      <c r="F108" s="245"/>
      <c r="G108" s="65">
        <f t="shared" ref="G108:Z108" si="126">SUM(G93:G107)</f>
        <v>2528280551</v>
      </c>
      <c r="H108" s="65">
        <f t="shared" si="126"/>
        <v>200000000</v>
      </c>
      <c r="I108" s="65">
        <f t="shared" si="126"/>
        <v>268168096</v>
      </c>
      <c r="J108" s="65">
        <f t="shared" si="126"/>
        <v>0</v>
      </c>
      <c r="K108" s="65">
        <f t="shared" si="126"/>
        <v>701280247</v>
      </c>
      <c r="L108" s="65">
        <f t="shared" si="126"/>
        <v>0</v>
      </c>
      <c r="M108" s="65">
        <f t="shared" si="126"/>
        <v>0</v>
      </c>
      <c r="N108" s="65">
        <f t="shared" si="126"/>
        <v>0</v>
      </c>
      <c r="O108" s="65">
        <f t="shared" si="126"/>
        <v>0</v>
      </c>
      <c r="P108" s="65">
        <f t="shared" si="126"/>
        <v>0</v>
      </c>
      <c r="Q108" s="65">
        <f t="shared" si="126"/>
        <v>0</v>
      </c>
      <c r="R108" s="65">
        <f t="shared" si="126"/>
        <v>0</v>
      </c>
      <c r="S108" s="65">
        <f t="shared" si="126"/>
        <v>0</v>
      </c>
      <c r="T108" s="65">
        <f t="shared" si="126"/>
        <v>0</v>
      </c>
      <c r="U108" s="65">
        <f t="shared" si="126"/>
        <v>50000000</v>
      </c>
      <c r="V108" s="65">
        <f t="shared" si="126"/>
        <v>1262551657</v>
      </c>
      <c r="W108" s="65">
        <f t="shared" si="126"/>
        <v>0</v>
      </c>
      <c r="X108" s="65">
        <f t="shared" si="126"/>
        <v>0</v>
      </c>
      <c r="Y108" s="65">
        <f t="shared" si="126"/>
        <v>0</v>
      </c>
      <c r="Z108" s="65">
        <f t="shared" si="126"/>
        <v>46280551</v>
      </c>
      <c r="AB108" s="44">
        <f t="shared" si="104"/>
        <v>0.83853090162856692</v>
      </c>
      <c r="AC108" s="65">
        <f>SUM(AC93:AC107)</f>
        <v>2120041370</v>
      </c>
      <c r="AD108" s="65"/>
      <c r="AE108" s="65">
        <f t="shared" ref="AE108:AW108" si="127">SUM(AE93:AE107)</f>
        <v>200000000</v>
      </c>
      <c r="AF108" s="65">
        <f t="shared" si="127"/>
        <v>268168096</v>
      </c>
      <c r="AG108" s="65">
        <f t="shared" si="127"/>
        <v>0</v>
      </c>
      <c r="AH108" s="65">
        <f t="shared" si="127"/>
        <v>701280247</v>
      </c>
      <c r="AI108" s="65">
        <f t="shared" si="127"/>
        <v>0</v>
      </c>
      <c r="AJ108" s="65">
        <f t="shared" si="127"/>
        <v>0</v>
      </c>
      <c r="AK108" s="65">
        <f t="shared" si="127"/>
        <v>0</v>
      </c>
      <c r="AL108" s="65">
        <f t="shared" si="127"/>
        <v>0</v>
      </c>
      <c r="AM108" s="65">
        <f t="shared" si="127"/>
        <v>0</v>
      </c>
      <c r="AN108" s="65">
        <f t="shared" si="127"/>
        <v>0</v>
      </c>
      <c r="AO108" s="65">
        <f t="shared" si="127"/>
        <v>0</v>
      </c>
      <c r="AP108" s="65">
        <f t="shared" si="127"/>
        <v>0</v>
      </c>
      <c r="AQ108" s="65">
        <f t="shared" si="127"/>
        <v>0</v>
      </c>
      <c r="AR108" s="65">
        <f t="shared" si="127"/>
        <v>30058973</v>
      </c>
      <c r="AS108" s="65">
        <f t="shared" si="127"/>
        <v>901639192</v>
      </c>
      <c r="AT108" s="65">
        <f t="shared" si="127"/>
        <v>0</v>
      </c>
      <c r="AU108" s="65">
        <f t="shared" si="127"/>
        <v>0</v>
      </c>
      <c r="AV108" s="65">
        <f t="shared" si="127"/>
        <v>0</v>
      </c>
      <c r="AW108" s="65">
        <f t="shared" si="127"/>
        <v>18894862</v>
      </c>
      <c r="AX108" s="44">
        <f t="shared" si="106"/>
        <v>0.16146909837143308</v>
      </c>
      <c r="AY108" s="65">
        <f>SUM(AY93:AY107)</f>
        <v>408239181</v>
      </c>
      <c r="AZ108" s="65">
        <f t="shared" ref="AZ108:BR108" si="128">SUM(AZ93:AZ107)</f>
        <v>0</v>
      </c>
      <c r="BA108" s="65">
        <f t="shared" si="128"/>
        <v>0</v>
      </c>
      <c r="BB108" s="65">
        <f t="shared" si="128"/>
        <v>0</v>
      </c>
      <c r="BC108" s="65">
        <f t="shared" si="128"/>
        <v>0</v>
      </c>
      <c r="BD108" s="65">
        <f t="shared" si="128"/>
        <v>0</v>
      </c>
      <c r="BE108" s="65">
        <f t="shared" si="128"/>
        <v>0</v>
      </c>
      <c r="BF108" s="65">
        <f t="shared" si="128"/>
        <v>0</v>
      </c>
      <c r="BG108" s="65">
        <f t="shared" si="128"/>
        <v>0</v>
      </c>
      <c r="BH108" s="65">
        <f t="shared" si="128"/>
        <v>0</v>
      </c>
      <c r="BI108" s="65">
        <f t="shared" si="128"/>
        <v>0</v>
      </c>
      <c r="BJ108" s="65">
        <f t="shared" si="128"/>
        <v>0</v>
      </c>
      <c r="BK108" s="65">
        <f t="shared" si="128"/>
        <v>0</v>
      </c>
      <c r="BL108" s="65">
        <f t="shared" si="128"/>
        <v>0</v>
      </c>
      <c r="BM108" s="65">
        <f t="shared" si="128"/>
        <v>19941027</v>
      </c>
      <c r="BN108" s="65">
        <f t="shared" si="128"/>
        <v>360912465</v>
      </c>
      <c r="BO108" s="65">
        <f t="shared" si="128"/>
        <v>0</v>
      </c>
      <c r="BP108" s="65">
        <f t="shared" si="128"/>
        <v>0</v>
      </c>
      <c r="BQ108" s="65">
        <f t="shared" si="128"/>
        <v>0</v>
      </c>
      <c r="BR108" s="65">
        <f t="shared" si="128"/>
        <v>27385689</v>
      </c>
      <c r="BS108" s="44">
        <f t="shared" si="112"/>
        <v>0.80624146999578761</v>
      </c>
      <c r="BT108" s="65">
        <f>SUM(BT93:BT107)</f>
        <v>2038404628</v>
      </c>
      <c r="BU108" s="65">
        <f>SUM(BU93:BU107)</f>
        <v>0</v>
      </c>
      <c r="BV108" s="65">
        <f>SUM(BV93:BV107)</f>
        <v>192408143</v>
      </c>
      <c r="BW108" s="65">
        <f>SUM(BW93:BW107)</f>
        <v>268168096</v>
      </c>
      <c r="BX108" s="65"/>
      <c r="BY108" s="65">
        <f>SUM(BY93:BY107)</f>
        <v>701280247</v>
      </c>
      <c r="BZ108" s="65">
        <f>SUM(BZ93:BZ107)</f>
        <v>0</v>
      </c>
      <c r="CA108" s="65"/>
      <c r="CB108" s="65">
        <f t="shared" ref="CB108:CJ108" si="129">SUM(CB93:CB107)</f>
        <v>0</v>
      </c>
      <c r="CC108" s="65">
        <f t="shared" si="129"/>
        <v>0</v>
      </c>
      <c r="CD108" s="65">
        <f t="shared" si="129"/>
        <v>0</v>
      </c>
      <c r="CE108" s="65">
        <f t="shared" si="129"/>
        <v>0</v>
      </c>
      <c r="CF108" s="65">
        <f t="shared" si="129"/>
        <v>0</v>
      </c>
      <c r="CG108" s="65">
        <f t="shared" si="129"/>
        <v>0</v>
      </c>
      <c r="CH108" s="65">
        <f t="shared" si="129"/>
        <v>0</v>
      </c>
      <c r="CI108" s="65">
        <f t="shared" si="129"/>
        <v>30058973</v>
      </c>
      <c r="CJ108" s="65">
        <f t="shared" si="129"/>
        <v>827963827</v>
      </c>
      <c r="CK108" s="65"/>
      <c r="CL108" s="65">
        <f>SUM(CL93:CL107)</f>
        <v>0</v>
      </c>
      <c r="CM108" s="65">
        <f>SUM(CM93:CM107)</f>
        <v>0</v>
      </c>
      <c r="CN108" s="65">
        <f>SUM(CN93:CN107)</f>
        <v>18525342</v>
      </c>
      <c r="CO108" s="44">
        <f t="shared" si="114"/>
        <v>0.19375853000421239</v>
      </c>
      <c r="CP108" s="65">
        <f t="shared" ref="CP108:DI108" si="130">SUM(CP93:CP107)</f>
        <v>489875923</v>
      </c>
      <c r="CQ108" s="65">
        <f t="shared" si="130"/>
        <v>7591857</v>
      </c>
      <c r="CR108" s="65">
        <f t="shared" si="130"/>
        <v>0</v>
      </c>
      <c r="CS108" s="65">
        <f t="shared" si="130"/>
        <v>0</v>
      </c>
      <c r="CT108" s="65">
        <f t="shared" si="130"/>
        <v>0</v>
      </c>
      <c r="CU108" s="65">
        <f t="shared" si="130"/>
        <v>0</v>
      </c>
      <c r="CV108" s="65">
        <f t="shared" si="130"/>
        <v>0</v>
      </c>
      <c r="CW108" s="65">
        <f t="shared" si="130"/>
        <v>0</v>
      </c>
      <c r="CX108" s="65">
        <f t="shared" si="130"/>
        <v>0</v>
      </c>
      <c r="CY108" s="65">
        <f t="shared" si="130"/>
        <v>0</v>
      </c>
      <c r="CZ108" s="65">
        <f t="shared" si="130"/>
        <v>0</v>
      </c>
      <c r="DA108" s="65">
        <f t="shared" si="130"/>
        <v>0</v>
      </c>
      <c r="DB108" s="65">
        <f t="shared" si="130"/>
        <v>0</v>
      </c>
      <c r="DC108" s="65">
        <f t="shared" si="130"/>
        <v>0</v>
      </c>
      <c r="DD108" s="65">
        <f t="shared" si="130"/>
        <v>19941027</v>
      </c>
      <c r="DE108" s="65">
        <f t="shared" si="130"/>
        <v>434587830</v>
      </c>
      <c r="DF108" s="65">
        <f t="shared" si="130"/>
        <v>0</v>
      </c>
      <c r="DG108" s="65">
        <f t="shared" si="130"/>
        <v>0</v>
      </c>
      <c r="DH108" s="65">
        <f t="shared" si="130"/>
        <v>0</v>
      </c>
      <c r="DI108" s="95">
        <f t="shared" si="130"/>
        <v>27755209</v>
      </c>
    </row>
    <row r="109" spans="1:114" ht="51" customHeight="1" thickTop="1" x14ac:dyDescent="0.25">
      <c r="A109" s="235" t="s">
        <v>303</v>
      </c>
      <c r="B109" s="231" t="s">
        <v>304</v>
      </c>
      <c r="C109" s="73" t="s">
        <v>305</v>
      </c>
      <c r="D109" s="22" t="s">
        <v>306</v>
      </c>
      <c r="E109" s="96">
        <v>111</v>
      </c>
      <c r="F109" s="24" t="s">
        <v>307</v>
      </c>
      <c r="G109" s="25">
        <f t="shared" ref="G109:G127" si="131">SUM(H109:Z109)</f>
        <v>2847721350</v>
      </c>
      <c r="H109" s="25"/>
      <c r="I109" s="25">
        <f>2264025000</f>
        <v>2264025000</v>
      </c>
      <c r="J109" s="25">
        <f>72450095</f>
        <v>72450095</v>
      </c>
      <c r="K109" s="25"/>
      <c r="L109" s="25"/>
      <c r="M109" s="25">
        <f>54387</f>
        <v>54387</v>
      </c>
      <c r="N109" s="25">
        <f>30665828</f>
        <v>30665828</v>
      </c>
      <c r="O109" s="25">
        <f>1940856</f>
        <v>1940856</v>
      </c>
      <c r="P109" s="25"/>
      <c r="Q109" s="58">
        <f>60000000+100000000</f>
        <v>160000000</v>
      </c>
      <c r="R109" s="25"/>
      <c r="S109" s="25"/>
      <c r="T109" s="25"/>
      <c r="U109" s="25"/>
      <c r="V109" s="25"/>
      <c r="W109" s="25"/>
      <c r="X109" s="25"/>
      <c r="Y109" s="25"/>
      <c r="Z109" s="25">
        <f>28000000+784585184-485000000-9000000</f>
        <v>318585184</v>
      </c>
      <c r="AA109" s="97"/>
      <c r="AB109" s="27">
        <f t="shared" si="104"/>
        <v>0.44417958133438862</v>
      </c>
      <c r="AC109" s="25">
        <f t="shared" ref="AC109:AC127" si="132">SUM(AD109:AW109)</f>
        <v>1264899677</v>
      </c>
      <c r="AD109" s="25"/>
      <c r="AE109" s="25"/>
      <c r="AF109" s="25">
        <f>+'[7]MAYO 2016'!$M$18</f>
        <v>1264899677</v>
      </c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7">
        <f t="shared" si="106"/>
        <v>0.55582041866561138</v>
      </c>
      <c r="AY109" s="25">
        <f t="shared" ref="AY109:AY127" si="133">SUM(AZ109:BR109)</f>
        <v>1582821673</v>
      </c>
      <c r="AZ109" s="25">
        <f t="shared" ref="AZ109:BN120" si="134">H109-AE109</f>
        <v>0</v>
      </c>
      <c r="BA109" s="25">
        <f t="shared" si="134"/>
        <v>999125323</v>
      </c>
      <c r="BB109" s="25">
        <f t="shared" si="134"/>
        <v>72450095</v>
      </c>
      <c r="BC109" s="25">
        <f t="shared" ref="BC109:BN119" si="135">+K109-AH109</f>
        <v>0</v>
      </c>
      <c r="BD109" s="25">
        <f t="shared" si="135"/>
        <v>0</v>
      </c>
      <c r="BE109" s="25">
        <f t="shared" si="135"/>
        <v>54387</v>
      </c>
      <c r="BF109" s="25">
        <f t="shared" si="135"/>
        <v>30665828</v>
      </c>
      <c r="BG109" s="25">
        <f t="shared" si="135"/>
        <v>1940856</v>
      </c>
      <c r="BH109" s="25">
        <f t="shared" si="135"/>
        <v>0</v>
      </c>
      <c r="BI109" s="25">
        <f t="shared" si="135"/>
        <v>160000000</v>
      </c>
      <c r="BJ109" s="25">
        <f t="shared" si="135"/>
        <v>0</v>
      </c>
      <c r="BK109" s="25">
        <f t="shared" si="135"/>
        <v>0</v>
      </c>
      <c r="BL109" s="25">
        <f t="shared" si="135"/>
        <v>0</v>
      </c>
      <c r="BM109" s="25">
        <f t="shared" si="135"/>
        <v>0</v>
      </c>
      <c r="BN109" s="25">
        <f t="shared" si="135"/>
        <v>0</v>
      </c>
      <c r="BO109" s="25"/>
      <c r="BP109" s="25"/>
      <c r="BQ109" s="25">
        <f t="shared" ref="BQ109:BQ120" si="136">Y109-AV109</f>
        <v>0</v>
      </c>
      <c r="BR109" s="25">
        <f t="shared" ref="BR109:BR119" si="137">+Z109-AW109</f>
        <v>318585184</v>
      </c>
      <c r="BS109" s="27">
        <f t="shared" si="112"/>
        <v>6.7201587332271814E-2</v>
      </c>
      <c r="BT109" s="25">
        <f t="shared" ref="BT109:BT127" si="138">SUM(BU109:CN109)</f>
        <v>191371395</v>
      </c>
      <c r="BU109" s="25"/>
      <c r="BV109" s="25"/>
      <c r="BW109" s="25">
        <f>+'[2]MARZO 2016 ULTIMO'!$H$16</f>
        <v>191371395</v>
      </c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7">
        <f t="shared" si="114"/>
        <v>0.93279841266772823</v>
      </c>
      <c r="CP109" s="25">
        <f t="shared" ref="CP109:CP127" si="139">SUM(CQ109:DI109)</f>
        <v>2656349955</v>
      </c>
      <c r="CQ109" s="25">
        <f t="shared" ref="CQ109:CV120" si="140">H109-BV109</f>
        <v>0</v>
      </c>
      <c r="CR109" s="25">
        <f t="shared" si="140"/>
        <v>2072653605</v>
      </c>
      <c r="CS109" s="25">
        <f t="shared" si="140"/>
        <v>72450095</v>
      </c>
      <c r="CT109" s="25">
        <f t="shared" si="140"/>
        <v>0</v>
      </c>
      <c r="CU109" s="25">
        <f t="shared" si="140"/>
        <v>0</v>
      </c>
      <c r="CV109" s="25">
        <f t="shared" si="140"/>
        <v>54387</v>
      </c>
      <c r="CW109" s="25">
        <f t="shared" ref="CW109:CY119" si="141">+N109-CB109</f>
        <v>30665828</v>
      </c>
      <c r="CX109" s="25">
        <f t="shared" si="141"/>
        <v>1940856</v>
      </c>
      <c r="CY109" s="25">
        <f t="shared" si="141"/>
        <v>0</v>
      </c>
      <c r="CZ109" s="25">
        <f t="shared" ref="CZ109:DB120" si="142">Q109-CE109</f>
        <v>160000000</v>
      </c>
      <c r="DA109" s="25">
        <f t="shared" si="142"/>
        <v>0</v>
      </c>
      <c r="DB109" s="25">
        <f t="shared" si="142"/>
        <v>0</v>
      </c>
      <c r="DC109" s="25">
        <f t="shared" ref="DC109:DE119" si="143">+T109-CH109</f>
        <v>0</v>
      </c>
      <c r="DD109" s="25">
        <f t="shared" si="143"/>
        <v>0</v>
      </c>
      <c r="DE109" s="25">
        <f t="shared" si="143"/>
        <v>0</v>
      </c>
      <c r="DF109" s="25"/>
      <c r="DG109" s="25">
        <f t="shared" ref="DG109:DI119" si="144">+X109-CL109</f>
        <v>0</v>
      </c>
      <c r="DH109" s="25">
        <f t="shared" si="144"/>
        <v>0</v>
      </c>
      <c r="DI109" s="25">
        <f t="shared" si="144"/>
        <v>318585184</v>
      </c>
    </row>
    <row r="110" spans="1:114" s="61" customFormat="1" ht="36" customHeight="1" x14ac:dyDescent="0.25">
      <c r="A110" s="232"/>
      <c r="B110" s="226"/>
      <c r="C110" s="59" t="s">
        <v>308</v>
      </c>
      <c r="D110" s="22" t="s">
        <v>309</v>
      </c>
      <c r="E110" s="94">
        <v>111</v>
      </c>
      <c r="F110" s="24" t="s">
        <v>310</v>
      </c>
      <c r="G110" s="25">
        <f t="shared" si="131"/>
        <v>1088479836</v>
      </c>
      <c r="H110" s="58"/>
      <c r="I110" s="58">
        <v>982978733</v>
      </c>
      <c r="J110" s="58">
        <v>39062301</v>
      </c>
      <c r="K110" s="58"/>
      <c r="L110" s="58"/>
      <c r="M110" s="58"/>
      <c r="N110" s="58"/>
      <c r="O110" s="58"/>
      <c r="P110" s="58">
        <f>3438802</f>
        <v>3438802</v>
      </c>
      <c r="Q110" s="58">
        <f>50000000</f>
        <v>50000000</v>
      </c>
      <c r="R110" s="58"/>
      <c r="S110" s="58"/>
      <c r="T110" s="58"/>
      <c r="U110" s="58"/>
      <c r="V110" s="58"/>
      <c r="W110" s="58"/>
      <c r="X110" s="58"/>
      <c r="Y110" s="58"/>
      <c r="Z110" s="58">
        <f>12000000+1000000</f>
        <v>13000000</v>
      </c>
      <c r="AA110" s="98"/>
      <c r="AB110" s="62">
        <f t="shared" si="104"/>
        <v>0.99540581291944119</v>
      </c>
      <c r="AC110" s="25">
        <f t="shared" si="132"/>
        <v>1083479156</v>
      </c>
      <c r="AD110" s="58"/>
      <c r="AE110" s="58"/>
      <c r="AF110" s="58">
        <f>+'[1]JULIO 2016'!$M$31</f>
        <v>982978733</v>
      </c>
      <c r="AG110" s="58">
        <f>+'[1]JULIO 2016'!$N$31</f>
        <v>37846647</v>
      </c>
      <c r="AH110" s="58"/>
      <c r="AI110" s="58"/>
      <c r="AJ110" s="58"/>
      <c r="AK110" s="58"/>
      <c r="AL110" s="58"/>
      <c r="AM110" s="58"/>
      <c r="AN110" s="25">
        <f>+'[7]MAYO 2016'!$U$31</f>
        <v>49856575</v>
      </c>
      <c r="AO110" s="58"/>
      <c r="AP110" s="58"/>
      <c r="AQ110" s="58"/>
      <c r="AR110" s="58"/>
      <c r="AS110" s="58"/>
      <c r="AT110" s="58"/>
      <c r="AU110" s="58"/>
      <c r="AV110" s="58"/>
      <c r="AW110" s="58">
        <f>+'[1]JULIO 2016'!$AG$31</f>
        <v>12797201</v>
      </c>
      <c r="AX110" s="62">
        <f t="shared" si="106"/>
        <v>4.5941870805588092E-3</v>
      </c>
      <c r="AY110" s="25">
        <f t="shared" si="133"/>
        <v>5000680</v>
      </c>
      <c r="AZ110" s="58">
        <f t="shared" si="134"/>
        <v>0</v>
      </c>
      <c r="BA110" s="58">
        <f t="shared" si="134"/>
        <v>0</v>
      </c>
      <c r="BB110" s="58">
        <f t="shared" si="134"/>
        <v>1215654</v>
      </c>
      <c r="BC110" s="58">
        <f t="shared" si="135"/>
        <v>0</v>
      </c>
      <c r="BD110" s="58">
        <f t="shared" si="135"/>
        <v>0</v>
      </c>
      <c r="BE110" s="25">
        <f t="shared" si="135"/>
        <v>0</v>
      </c>
      <c r="BF110" s="58">
        <f t="shared" si="135"/>
        <v>0</v>
      </c>
      <c r="BG110" s="58">
        <f t="shared" si="135"/>
        <v>0</v>
      </c>
      <c r="BH110" s="58">
        <f t="shared" si="135"/>
        <v>3438802</v>
      </c>
      <c r="BI110" s="58">
        <f t="shared" si="135"/>
        <v>143425</v>
      </c>
      <c r="BJ110" s="58">
        <f t="shared" si="135"/>
        <v>0</v>
      </c>
      <c r="BK110" s="58">
        <f t="shared" si="135"/>
        <v>0</v>
      </c>
      <c r="BL110" s="58">
        <f t="shared" si="135"/>
        <v>0</v>
      </c>
      <c r="BM110" s="58">
        <f t="shared" si="135"/>
        <v>0</v>
      </c>
      <c r="BN110" s="58">
        <f t="shared" si="135"/>
        <v>0</v>
      </c>
      <c r="BO110" s="58"/>
      <c r="BP110" s="58"/>
      <c r="BQ110" s="25">
        <f t="shared" si="136"/>
        <v>0</v>
      </c>
      <c r="BR110" s="58">
        <f t="shared" si="137"/>
        <v>202799</v>
      </c>
      <c r="BS110" s="62">
        <f t="shared" si="112"/>
        <v>0.7215436731342445</v>
      </c>
      <c r="BT110" s="25">
        <f t="shared" si="138"/>
        <v>785385739</v>
      </c>
      <c r="BU110" s="58"/>
      <c r="BV110" s="58"/>
      <c r="BW110" s="58">
        <f>+'[1]JULIO 2016'!$H$32+'[1]JULIO 2016'!$H$36+'[1]JULIO 2016'!$H$38+'[1]JULIO 2016'!$H$41+'[1]JULIO 2016'!$H$43+'[1]JULIO 2016'!$H$47+'[1]JULIO 2016'!$H$49+'[1]JULIO 2016'!$H$51+'[1]JULIO 2016'!$H$55+'[1]JULIO 2016'!$H$62+'[1]JULIO 2016'!$H$70</f>
        <v>692820764</v>
      </c>
      <c r="BX110" s="58">
        <f>+'[6]JUNIO 2016'!$H$56</f>
        <v>30710300</v>
      </c>
      <c r="BY110" s="58"/>
      <c r="BZ110" s="58"/>
      <c r="CA110" s="58"/>
      <c r="CB110" s="58"/>
      <c r="CC110" s="58"/>
      <c r="CD110" s="58"/>
      <c r="CE110" s="58">
        <f>+'[3]ABRIL 2016'!$H$34</f>
        <v>49856575</v>
      </c>
      <c r="CF110" s="58"/>
      <c r="CG110" s="58"/>
      <c r="CH110" s="58"/>
      <c r="CI110" s="58"/>
      <c r="CJ110" s="58"/>
      <c r="CK110" s="58"/>
      <c r="CL110" s="58"/>
      <c r="CM110" s="58"/>
      <c r="CN110" s="58">
        <f>+'[1]JULIO 2016'!$H$53+'[1]JULIO 2016'!$H$59+'[1]JULIO 2016'!$H$60+'[1]JULIO 2016'!$H$64+'[1]JULIO 2016'!$H$67</f>
        <v>11998100</v>
      </c>
      <c r="CO110" s="62">
        <f t="shared" si="114"/>
        <v>0.2784563268657555</v>
      </c>
      <c r="CP110" s="25">
        <f t="shared" si="139"/>
        <v>303094097</v>
      </c>
      <c r="CQ110" s="25">
        <f t="shared" si="140"/>
        <v>0</v>
      </c>
      <c r="CR110" s="58">
        <f t="shared" si="140"/>
        <v>290157969</v>
      </c>
      <c r="CS110" s="58">
        <f t="shared" si="140"/>
        <v>8352001</v>
      </c>
      <c r="CT110" s="58">
        <f t="shared" si="140"/>
        <v>0</v>
      </c>
      <c r="CU110" s="58">
        <f t="shared" si="140"/>
        <v>0</v>
      </c>
      <c r="CV110" s="25">
        <f t="shared" si="140"/>
        <v>0</v>
      </c>
      <c r="CW110" s="58">
        <f t="shared" si="141"/>
        <v>0</v>
      </c>
      <c r="CX110" s="58">
        <f t="shared" si="141"/>
        <v>0</v>
      </c>
      <c r="CY110" s="25">
        <f t="shared" si="141"/>
        <v>3438802</v>
      </c>
      <c r="CZ110" s="58">
        <f t="shared" si="142"/>
        <v>143425</v>
      </c>
      <c r="DA110" s="58">
        <f t="shared" si="142"/>
        <v>0</v>
      </c>
      <c r="DB110" s="58">
        <f t="shared" si="142"/>
        <v>0</v>
      </c>
      <c r="DC110" s="58">
        <f t="shared" si="143"/>
        <v>0</v>
      </c>
      <c r="DD110" s="58">
        <f t="shared" si="143"/>
        <v>0</v>
      </c>
      <c r="DE110" s="58">
        <f t="shared" si="143"/>
        <v>0</v>
      </c>
      <c r="DF110" s="58"/>
      <c r="DG110" s="58">
        <f t="shared" si="144"/>
        <v>0</v>
      </c>
      <c r="DH110" s="25">
        <f t="shared" si="144"/>
        <v>0</v>
      </c>
      <c r="DI110" s="58">
        <f t="shared" si="144"/>
        <v>1001900</v>
      </c>
    </row>
    <row r="111" spans="1:114" ht="26.25" customHeight="1" x14ac:dyDescent="0.25">
      <c r="A111" s="232"/>
      <c r="B111" s="227"/>
      <c r="C111" s="73" t="s">
        <v>311</v>
      </c>
      <c r="D111" s="22" t="s">
        <v>312</v>
      </c>
      <c r="E111" s="96">
        <v>111</v>
      </c>
      <c r="F111" s="24" t="s">
        <v>313</v>
      </c>
      <c r="G111" s="25">
        <f t="shared" si="131"/>
        <v>100000000</v>
      </c>
      <c r="H111" s="25"/>
      <c r="I111" s="25"/>
      <c r="J111" s="25">
        <v>59490931</v>
      </c>
      <c r="K111" s="25"/>
      <c r="L111" s="25"/>
      <c r="M111" s="25"/>
      <c r="N111" s="25"/>
      <c r="O111" s="25"/>
      <c r="P111" s="25"/>
      <c r="Q111" s="58">
        <f>140509069-100000000</f>
        <v>40509069</v>
      </c>
      <c r="R111" s="25"/>
      <c r="S111" s="25"/>
      <c r="T111" s="25"/>
      <c r="U111" s="25"/>
      <c r="V111" s="25"/>
      <c r="W111" s="25"/>
      <c r="X111" s="25"/>
      <c r="Y111" s="25"/>
      <c r="Z111" s="25"/>
      <c r="AA111" s="97"/>
      <c r="AB111" s="27">
        <f t="shared" si="104"/>
        <v>0.44638040000000001</v>
      </c>
      <c r="AC111" s="25">
        <f t="shared" si="132"/>
        <v>44638040</v>
      </c>
      <c r="AD111" s="25"/>
      <c r="AE111" s="25"/>
      <c r="AF111" s="25"/>
      <c r="AG111" s="25">
        <f>+'[1]JULIO 2016'!$N$77</f>
        <v>14638040</v>
      </c>
      <c r="AH111" s="25"/>
      <c r="AI111" s="25"/>
      <c r="AJ111" s="25"/>
      <c r="AK111" s="25"/>
      <c r="AL111" s="25"/>
      <c r="AM111" s="25"/>
      <c r="AN111" s="25">
        <f>+'[3]ABRIL 2016'!$U$50</f>
        <v>30000000</v>
      </c>
      <c r="AO111" s="25"/>
      <c r="AP111" s="25"/>
      <c r="AQ111" s="25"/>
      <c r="AR111" s="25"/>
      <c r="AS111" s="25"/>
      <c r="AT111" s="25"/>
      <c r="AU111" s="25"/>
      <c r="AV111" s="25"/>
      <c r="AW111" s="25"/>
      <c r="AX111" s="27">
        <f t="shared" si="106"/>
        <v>0.55361959999999999</v>
      </c>
      <c r="AY111" s="25">
        <f t="shared" si="133"/>
        <v>55361960</v>
      </c>
      <c r="AZ111" s="25">
        <f t="shared" si="134"/>
        <v>0</v>
      </c>
      <c r="BA111" s="25">
        <f t="shared" si="134"/>
        <v>0</v>
      </c>
      <c r="BB111" s="25">
        <f t="shared" si="134"/>
        <v>44852891</v>
      </c>
      <c r="BC111" s="25">
        <f t="shared" si="135"/>
        <v>0</v>
      </c>
      <c r="BD111" s="25">
        <f t="shared" si="135"/>
        <v>0</v>
      </c>
      <c r="BE111" s="25">
        <f t="shared" si="135"/>
        <v>0</v>
      </c>
      <c r="BF111" s="25">
        <f t="shared" si="135"/>
        <v>0</v>
      </c>
      <c r="BG111" s="25">
        <f t="shared" si="135"/>
        <v>0</v>
      </c>
      <c r="BH111" s="25">
        <f t="shared" si="135"/>
        <v>0</v>
      </c>
      <c r="BI111" s="25">
        <f t="shared" si="135"/>
        <v>10509069</v>
      </c>
      <c r="BJ111" s="25">
        <f t="shared" si="135"/>
        <v>0</v>
      </c>
      <c r="BK111" s="25">
        <f t="shared" si="135"/>
        <v>0</v>
      </c>
      <c r="BL111" s="25">
        <f t="shared" si="135"/>
        <v>0</v>
      </c>
      <c r="BM111" s="25">
        <f t="shared" si="135"/>
        <v>0</v>
      </c>
      <c r="BN111" s="25">
        <f t="shared" si="135"/>
        <v>0</v>
      </c>
      <c r="BO111" s="25"/>
      <c r="BP111" s="25"/>
      <c r="BQ111" s="25">
        <f t="shared" si="136"/>
        <v>0</v>
      </c>
      <c r="BR111" s="25">
        <f t="shared" si="137"/>
        <v>0</v>
      </c>
      <c r="BS111" s="27">
        <f t="shared" si="112"/>
        <v>0.44638040000000001</v>
      </c>
      <c r="BT111" s="25">
        <f t="shared" si="138"/>
        <v>44638040</v>
      </c>
      <c r="BU111" s="25"/>
      <c r="BV111" s="25"/>
      <c r="BW111" s="25"/>
      <c r="BX111" s="25">
        <f>+'[6]JUNIO 2016'!$H$67+'[6]JUNIO 2016'!$H$70</f>
        <v>14638040</v>
      </c>
      <c r="BY111" s="25"/>
      <c r="BZ111" s="25"/>
      <c r="CA111" s="25"/>
      <c r="CB111" s="25"/>
      <c r="CC111" s="25"/>
      <c r="CD111" s="25"/>
      <c r="CE111" s="25">
        <f>+'[7]MAYO 2016'!$H$62</f>
        <v>30000000</v>
      </c>
      <c r="CF111" s="25"/>
      <c r="CG111" s="25"/>
      <c r="CH111" s="25"/>
      <c r="CI111" s="25"/>
      <c r="CJ111" s="25"/>
      <c r="CK111" s="25"/>
      <c r="CL111" s="25"/>
      <c r="CM111" s="25"/>
      <c r="CN111" s="25"/>
      <c r="CO111" s="27">
        <f t="shared" si="114"/>
        <v>0.55361959999999999</v>
      </c>
      <c r="CP111" s="25">
        <f t="shared" si="139"/>
        <v>55361960</v>
      </c>
      <c r="CQ111" s="25">
        <f t="shared" si="140"/>
        <v>0</v>
      </c>
      <c r="CR111" s="25">
        <f t="shared" si="140"/>
        <v>0</v>
      </c>
      <c r="CS111" s="25">
        <f t="shared" si="140"/>
        <v>44852891</v>
      </c>
      <c r="CT111" s="25">
        <f t="shared" si="140"/>
        <v>0</v>
      </c>
      <c r="CU111" s="25">
        <f t="shared" si="140"/>
        <v>0</v>
      </c>
      <c r="CV111" s="25">
        <f t="shared" si="140"/>
        <v>0</v>
      </c>
      <c r="CW111" s="25">
        <f t="shared" si="141"/>
        <v>0</v>
      </c>
      <c r="CX111" s="25">
        <f t="shared" si="141"/>
        <v>0</v>
      </c>
      <c r="CY111" s="25">
        <f t="shared" si="141"/>
        <v>0</v>
      </c>
      <c r="CZ111" s="25">
        <f t="shared" si="142"/>
        <v>10509069</v>
      </c>
      <c r="DA111" s="25">
        <f t="shared" si="142"/>
        <v>0</v>
      </c>
      <c r="DB111" s="25">
        <f t="shared" si="142"/>
        <v>0</v>
      </c>
      <c r="DC111" s="25">
        <f t="shared" si="143"/>
        <v>0</v>
      </c>
      <c r="DD111" s="25">
        <f t="shared" si="143"/>
        <v>0</v>
      </c>
      <c r="DE111" s="25">
        <f t="shared" si="143"/>
        <v>0</v>
      </c>
      <c r="DF111" s="25"/>
      <c r="DG111" s="25">
        <f t="shared" si="144"/>
        <v>0</v>
      </c>
      <c r="DH111" s="25">
        <f t="shared" si="144"/>
        <v>0</v>
      </c>
      <c r="DI111" s="25">
        <f t="shared" si="144"/>
        <v>0</v>
      </c>
      <c r="DJ111" s="48"/>
    </row>
    <row r="112" spans="1:114" ht="35.25" customHeight="1" x14ac:dyDescent="0.25">
      <c r="A112" s="232"/>
      <c r="B112" s="225" t="s">
        <v>314</v>
      </c>
      <c r="C112" s="73" t="s">
        <v>315</v>
      </c>
      <c r="D112" s="22" t="s">
        <v>316</v>
      </c>
      <c r="E112" s="96">
        <v>211</v>
      </c>
      <c r="F112" s="24" t="s">
        <v>310</v>
      </c>
      <c r="G112" s="25">
        <f t="shared" si="131"/>
        <v>2379879497</v>
      </c>
      <c r="H112" s="25"/>
      <c r="I112" s="25">
        <v>2300000000</v>
      </c>
      <c r="J112" s="25"/>
      <c r="K112" s="25"/>
      <c r="L112" s="25"/>
      <c r="M112" s="25"/>
      <c r="N112" s="25"/>
      <c r="O112" s="25"/>
      <c r="P112" s="25"/>
      <c r="Q112" s="25">
        <f>70000000</f>
        <v>70000000</v>
      </c>
      <c r="R112" s="25"/>
      <c r="S112" s="25"/>
      <c r="T112" s="25"/>
      <c r="U112" s="25"/>
      <c r="V112" s="25"/>
      <c r="W112" s="25"/>
      <c r="X112" s="25"/>
      <c r="Y112" s="25"/>
      <c r="Z112" s="25">
        <f>9879497</f>
        <v>9879497</v>
      </c>
      <c r="AB112" s="27">
        <f t="shared" si="104"/>
        <v>0.41251400553580214</v>
      </c>
      <c r="AC112" s="25">
        <f t="shared" si="132"/>
        <v>981733624</v>
      </c>
      <c r="AD112" s="25"/>
      <c r="AE112" s="25"/>
      <c r="AF112" s="25">
        <f>+'[1]JULIO 2016'!$M$94</f>
        <v>901867504</v>
      </c>
      <c r="AG112" s="25"/>
      <c r="AH112" s="25"/>
      <c r="AI112" s="25"/>
      <c r="AJ112" s="25"/>
      <c r="AK112" s="25"/>
      <c r="AL112" s="25"/>
      <c r="AM112" s="25"/>
      <c r="AN112" s="25">
        <f>+'[7]MAYO 2016'!$U$75</f>
        <v>70000000</v>
      </c>
      <c r="AO112" s="25"/>
      <c r="AP112" s="25"/>
      <c r="AQ112" s="25"/>
      <c r="AR112" s="25"/>
      <c r="AS112" s="25"/>
      <c r="AT112" s="25"/>
      <c r="AU112" s="25"/>
      <c r="AV112" s="25"/>
      <c r="AW112" s="25">
        <f>+'[7]MAYO 2016'!$AG$75</f>
        <v>9866120</v>
      </c>
      <c r="AX112" s="27">
        <f t="shared" si="106"/>
        <v>0.58748599446419791</v>
      </c>
      <c r="AY112" s="25">
        <f t="shared" si="133"/>
        <v>1398145873</v>
      </c>
      <c r="AZ112" s="25">
        <f t="shared" si="134"/>
        <v>0</v>
      </c>
      <c r="BA112" s="25">
        <f t="shared" si="134"/>
        <v>1398132496</v>
      </c>
      <c r="BB112" s="25">
        <f t="shared" si="134"/>
        <v>0</v>
      </c>
      <c r="BC112" s="25">
        <f t="shared" si="135"/>
        <v>0</v>
      </c>
      <c r="BD112" s="25">
        <f t="shared" si="135"/>
        <v>0</v>
      </c>
      <c r="BE112" s="25">
        <f t="shared" si="135"/>
        <v>0</v>
      </c>
      <c r="BF112" s="25">
        <f t="shared" si="135"/>
        <v>0</v>
      </c>
      <c r="BG112" s="25">
        <f t="shared" si="135"/>
        <v>0</v>
      </c>
      <c r="BH112" s="25">
        <f t="shared" si="135"/>
        <v>0</v>
      </c>
      <c r="BI112" s="25">
        <f t="shared" si="135"/>
        <v>0</v>
      </c>
      <c r="BJ112" s="25">
        <f t="shared" si="135"/>
        <v>0</v>
      </c>
      <c r="BK112" s="25">
        <f t="shared" si="135"/>
        <v>0</v>
      </c>
      <c r="BL112" s="25">
        <f t="shared" si="135"/>
        <v>0</v>
      </c>
      <c r="BM112" s="25">
        <f t="shared" si="135"/>
        <v>0</v>
      </c>
      <c r="BN112" s="25">
        <f t="shared" si="135"/>
        <v>0</v>
      </c>
      <c r="BO112" s="25"/>
      <c r="BP112" s="25"/>
      <c r="BQ112" s="25">
        <f t="shared" si="136"/>
        <v>0</v>
      </c>
      <c r="BR112" s="25">
        <f t="shared" si="137"/>
        <v>13377</v>
      </c>
      <c r="BS112" s="27">
        <f t="shared" si="112"/>
        <v>0.31634836971747732</v>
      </c>
      <c r="BT112" s="25">
        <f t="shared" si="138"/>
        <v>752870999</v>
      </c>
      <c r="BU112" s="25"/>
      <c r="BV112" s="25"/>
      <c r="BW112" s="25">
        <f>+'[1]JULIO 2016'!$H$95+'[1]JULIO 2016'!$H$98+'[1]JULIO 2016'!$H$102+'[1]JULIO 2016'!$H$104+'[1]JULIO 2016'!$H$106+'[1]JULIO 2016'!$H$108+'[1]JULIO 2016'!$H$109+'[1]JULIO 2016'!$H$115+'[1]JULIO 2016'!$H$119+'[1]JULIO 2016'!$H$121+'[1]JULIO 2016'!$H$123</f>
        <v>743004879</v>
      </c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>
        <f>+'[7]MAYO 2016'!$H$91</f>
        <v>9866120</v>
      </c>
      <c r="CO112" s="27">
        <f t="shared" si="114"/>
        <v>0.68365163028252263</v>
      </c>
      <c r="CP112" s="25">
        <f t="shared" si="139"/>
        <v>1627008498</v>
      </c>
      <c r="CQ112" s="25">
        <f t="shared" si="140"/>
        <v>0</v>
      </c>
      <c r="CR112" s="25">
        <f t="shared" si="140"/>
        <v>1556995121</v>
      </c>
      <c r="CS112" s="25">
        <f t="shared" si="140"/>
        <v>0</v>
      </c>
      <c r="CT112" s="25">
        <f t="shared" si="140"/>
        <v>0</v>
      </c>
      <c r="CU112" s="25">
        <f t="shared" si="140"/>
        <v>0</v>
      </c>
      <c r="CV112" s="25">
        <f t="shared" si="140"/>
        <v>0</v>
      </c>
      <c r="CW112" s="25">
        <f t="shared" si="141"/>
        <v>0</v>
      </c>
      <c r="CX112" s="25">
        <f t="shared" si="141"/>
        <v>0</v>
      </c>
      <c r="CY112" s="25">
        <f t="shared" si="141"/>
        <v>0</v>
      </c>
      <c r="CZ112" s="25">
        <f t="shared" si="142"/>
        <v>70000000</v>
      </c>
      <c r="DA112" s="25">
        <f t="shared" si="142"/>
        <v>0</v>
      </c>
      <c r="DB112" s="25">
        <f t="shared" si="142"/>
        <v>0</v>
      </c>
      <c r="DC112" s="25">
        <f t="shared" si="143"/>
        <v>0</v>
      </c>
      <c r="DD112" s="25">
        <f t="shared" si="143"/>
        <v>0</v>
      </c>
      <c r="DE112" s="25">
        <f t="shared" si="143"/>
        <v>0</v>
      </c>
      <c r="DF112" s="25"/>
      <c r="DG112" s="25">
        <f t="shared" si="144"/>
        <v>0</v>
      </c>
      <c r="DH112" s="25">
        <f t="shared" si="144"/>
        <v>0</v>
      </c>
      <c r="DI112" s="25">
        <f t="shared" si="144"/>
        <v>13377</v>
      </c>
    </row>
    <row r="113" spans="1:113" ht="26.25" customHeight="1" x14ac:dyDescent="0.25">
      <c r="A113" s="232"/>
      <c r="B113" s="226"/>
      <c r="C113" s="73" t="s">
        <v>317</v>
      </c>
      <c r="D113" s="22" t="s">
        <v>318</v>
      </c>
      <c r="E113" s="96">
        <v>211</v>
      </c>
      <c r="F113" s="24" t="s">
        <v>313</v>
      </c>
      <c r="G113" s="25">
        <f t="shared" si="131"/>
        <v>310432388</v>
      </c>
      <c r="H113" s="25"/>
      <c r="I113" s="25">
        <v>170000000</v>
      </c>
      <c r="J113" s="25"/>
      <c r="K113" s="25"/>
      <c r="L113" s="25"/>
      <c r="M113" s="25"/>
      <c r="N113" s="25"/>
      <c r="O113" s="25"/>
      <c r="P113" s="25"/>
      <c r="Q113" s="25">
        <v>10432388</v>
      </c>
      <c r="R113" s="25"/>
      <c r="S113" s="25">
        <v>130000000</v>
      </c>
      <c r="T113" s="25"/>
      <c r="U113" s="25"/>
      <c r="V113" s="25"/>
      <c r="W113" s="25"/>
      <c r="X113" s="25"/>
      <c r="Y113" s="25"/>
      <c r="Z113" s="25"/>
      <c r="AB113" s="27">
        <f t="shared" si="104"/>
        <v>0.37419701194322547</v>
      </c>
      <c r="AC113" s="25">
        <f t="shared" si="132"/>
        <v>116162872</v>
      </c>
      <c r="AD113" s="25"/>
      <c r="AE113" s="25"/>
      <c r="AF113" s="25">
        <f>+'[6]JUNIO 2016'!$M$115</f>
        <v>116162872</v>
      </c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7">
        <f t="shared" si="106"/>
        <v>0.62580298805677459</v>
      </c>
      <c r="AY113" s="25">
        <f t="shared" si="133"/>
        <v>194269516</v>
      </c>
      <c r="AZ113" s="25">
        <f t="shared" si="134"/>
        <v>0</v>
      </c>
      <c r="BA113" s="25">
        <f t="shared" si="134"/>
        <v>53837128</v>
      </c>
      <c r="BB113" s="25">
        <f t="shared" si="134"/>
        <v>0</v>
      </c>
      <c r="BC113" s="25">
        <f t="shared" si="135"/>
        <v>0</v>
      </c>
      <c r="BD113" s="25">
        <f t="shared" si="135"/>
        <v>0</v>
      </c>
      <c r="BE113" s="25">
        <f t="shared" si="135"/>
        <v>0</v>
      </c>
      <c r="BF113" s="25">
        <f t="shared" si="135"/>
        <v>0</v>
      </c>
      <c r="BG113" s="25">
        <f t="shared" si="135"/>
        <v>0</v>
      </c>
      <c r="BH113" s="25">
        <f t="shared" si="135"/>
        <v>0</v>
      </c>
      <c r="BI113" s="25">
        <f t="shared" si="135"/>
        <v>10432388</v>
      </c>
      <c r="BJ113" s="25">
        <f t="shared" si="135"/>
        <v>0</v>
      </c>
      <c r="BK113" s="25">
        <f t="shared" si="135"/>
        <v>130000000</v>
      </c>
      <c r="BL113" s="25">
        <f t="shared" si="135"/>
        <v>0</v>
      </c>
      <c r="BM113" s="25">
        <f t="shared" si="135"/>
        <v>0</v>
      </c>
      <c r="BN113" s="25">
        <f t="shared" si="135"/>
        <v>0</v>
      </c>
      <c r="BO113" s="25"/>
      <c r="BP113" s="25"/>
      <c r="BQ113" s="25">
        <f t="shared" si="136"/>
        <v>0</v>
      </c>
      <c r="BR113" s="25">
        <f t="shared" si="137"/>
        <v>0</v>
      </c>
      <c r="BS113" s="27">
        <f t="shared" si="112"/>
        <v>0.3740463833303373</v>
      </c>
      <c r="BT113" s="25">
        <f t="shared" si="138"/>
        <v>116116112</v>
      </c>
      <c r="BU113" s="25"/>
      <c r="BV113" s="25"/>
      <c r="BW113" s="25">
        <f>+'[1]JULIO 2016'!$H$130+'[1]JULIO 2016'!$H$139+'[1]JULIO 2016'!$H$141+'[1]JULIO 2016'!$H$142+'[1]JULIO 2016'!$H$144</f>
        <v>116116112</v>
      </c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7">
        <f t="shared" si="114"/>
        <v>0.62595361666966265</v>
      </c>
      <c r="CP113" s="25">
        <f t="shared" si="139"/>
        <v>194316276</v>
      </c>
      <c r="CQ113" s="25">
        <f t="shared" si="140"/>
        <v>0</v>
      </c>
      <c r="CR113" s="25">
        <f t="shared" si="140"/>
        <v>53883888</v>
      </c>
      <c r="CS113" s="25">
        <f t="shared" si="140"/>
        <v>0</v>
      </c>
      <c r="CT113" s="25">
        <f t="shared" si="140"/>
        <v>0</v>
      </c>
      <c r="CU113" s="25">
        <f t="shared" si="140"/>
        <v>0</v>
      </c>
      <c r="CV113" s="25">
        <f t="shared" si="140"/>
        <v>0</v>
      </c>
      <c r="CW113" s="25">
        <f t="shared" si="141"/>
        <v>0</v>
      </c>
      <c r="CX113" s="25">
        <f t="shared" si="141"/>
        <v>0</v>
      </c>
      <c r="CY113" s="25">
        <f t="shared" si="141"/>
        <v>0</v>
      </c>
      <c r="CZ113" s="25">
        <f t="shared" si="142"/>
        <v>10432388</v>
      </c>
      <c r="DA113" s="25">
        <f t="shared" si="142"/>
        <v>0</v>
      </c>
      <c r="DB113" s="25">
        <f t="shared" si="142"/>
        <v>130000000</v>
      </c>
      <c r="DC113" s="25">
        <f t="shared" si="143"/>
        <v>0</v>
      </c>
      <c r="DD113" s="25">
        <f t="shared" si="143"/>
        <v>0</v>
      </c>
      <c r="DE113" s="25">
        <f t="shared" si="143"/>
        <v>0</v>
      </c>
      <c r="DF113" s="25"/>
      <c r="DG113" s="25">
        <f t="shared" si="144"/>
        <v>0</v>
      </c>
      <c r="DH113" s="25">
        <f t="shared" si="144"/>
        <v>0</v>
      </c>
      <c r="DI113" s="25">
        <f t="shared" si="144"/>
        <v>0</v>
      </c>
    </row>
    <row r="114" spans="1:113" s="61" customFormat="1" ht="33" customHeight="1" x14ac:dyDescent="0.25">
      <c r="A114" s="232"/>
      <c r="B114" s="226"/>
      <c r="C114" s="59" t="s">
        <v>319</v>
      </c>
      <c r="D114" s="22" t="s">
        <v>320</v>
      </c>
      <c r="E114" s="94">
        <v>211</v>
      </c>
      <c r="F114" s="24" t="s">
        <v>321</v>
      </c>
      <c r="G114" s="25">
        <f t="shared" si="131"/>
        <v>459535209</v>
      </c>
      <c r="H114" s="30"/>
      <c r="I114" s="58">
        <v>453535209</v>
      </c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>
        <v>6000000</v>
      </c>
      <c r="AB114" s="62">
        <f t="shared" si="104"/>
        <v>0.39162613979378452</v>
      </c>
      <c r="AC114" s="25">
        <f t="shared" si="132"/>
        <v>179966000</v>
      </c>
      <c r="AD114" s="58"/>
      <c r="AE114" s="58"/>
      <c r="AF114" s="58">
        <f>+'[7]MAYO 2016'!$M$122</f>
        <v>179966000</v>
      </c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62">
        <f t="shared" si="106"/>
        <v>0.60837386020621542</v>
      </c>
      <c r="AY114" s="25">
        <f t="shared" si="133"/>
        <v>279569209</v>
      </c>
      <c r="AZ114" s="58">
        <f t="shared" si="134"/>
        <v>0</v>
      </c>
      <c r="BA114" s="58">
        <f t="shared" si="134"/>
        <v>273569209</v>
      </c>
      <c r="BB114" s="58">
        <f t="shared" si="134"/>
        <v>0</v>
      </c>
      <c r="BC114" s="58">
        <f t="shared" si="135"/>
        <v>0</v>
      </c>
      <c r="BD114" s="58">
        <f t="shared" si="135"/>
        <v>0</v>
      </c>
      <c r="BE114" s="25">
        <f t="shared" si="135"/>
        <v>0</v>
      </c>
      <c r="BF114" s="58">
        <f t="shared" si="135"/>
        <v>0</v>
      </c>
      <c r="BG114" s="58">
        <f t="shared" si="135"/>
        <v>0</v>
      </c>
      <c r="BH114" s="58">
        <f t="shared" si="135"/>
        <v>0</v>
      </c>
      <c r="BI114" s="58">
        <f t="shared" si="135"/>
        <v>0</v>
      </c>
      <c r="BJ114" s="58">
        <f t="shared" si="135"/>
        <v>0</v>
      </c>
      <c r="BK114" s="58">
        <f t="shared" si="135"/>
        <v>0</v>
      </c>
      <c r="BL114" s="58">
        <f t="shared" si="135"/>
        <v>0</v>
      </c>
      <c r="BM114" s="58">
        <f t="shared" si="135"/>
        <v>0</v>
      </c>
      <c r="BN114" s="58">
        <f t="shared" si="135"/>
        <v>0</v>
      </c>
      <c r="BO114" s="58"/>
      <c r="BP114" s="58"/>
      <c r="BQ114" s="25">
        <f t="shared" si="136"/>
        <v>0</v>
      </c>
      <c r="BR114" s="58">
        <f t="shared" si="137"/>
        <v>6000000</v>
      </c>
      <c r="BS114" s="62">
        <f t="shared" si="112"/>
        <v>0.21797241655970695</v>
      </c>
      <c r="BT114" s="25">
        <f t="shared" si="138"/>
        <v>100166000</v>
      </c>
      <c r="BU114" s="58"/>
      <c r="BV114" s="58"/>
      <c r="BW114" s="58">
        <f>+'[3]ABRIL 2016'!$H$97</f>
        <v>100166000</v>
      </c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62">
        <f t="shared" si="114"/>
        <v>0.78202758344029299</v>
      </c>
      <c r="CP114" s="25">
        <f t="shared" si="139"/>
        <v>359369209</v>
      </c>
      <c r="CQ114" s="25">
        <f t="shared" si="140"/>
        <v>0</v>
      </c>
      <c r="CR114" s="58">
        <f t="shared" si="140"/>
        <v>353369209</v>
      </c>
      <c r="CS114" s="58">
        <f t="shared" si="140"/>
        <v>0</v>
      </c>
      <c r="CT114" s="58">
        <f t="shared" si="140"/>
        <v>0</v>
      </c>
      <c r="CU114" s="58">
        <f t="shared" si="140"/>
        <v>0</v>
      </c>
      <c r="CV114" s="25">
        <f t="shared" si="140"/>
        <v>0</v>
      </c>
      <c r="CW114" s="58">
        <f t="shared" si="141"/>
        <v>0</v>
      </c>
      <c r="CX114" s="58">
        <f t="shared" si="141"/>
        <v>0</v>
      </c>
      <c r="CY114" s="25">
        <f t="shared" si="141"/>
        <v>0</v>
      </c>
      <c r="CZ114" s="58">
        <f t="shared" si="142"/>
        <v>0</v>
      </c>
      <c r="DA114" s="58">
        <f t="shared" si="142"/>
        <v>0</v>
      </c>
      <c r="DB114" s="58">
        <f t="shared" si="142"/>
        <v>0</v>
      </c>
      <c r="DC114" s="58">
        <f t="shared" si="143"/>
        <v>0</v>
      </c>
      <c r="DD114" s="58">
        <f t="shared" si="143"/>
        <v>0</v>
      </c>
      <c r="DE114" s="58">
        <f t="shared" si="143"/>
        <v>0</v>
      </c>
      <c r="DF114" s="58"/>
      <c r="DG114" s="58">
        <f t="shared" si="144"/>
        <v>0</v>
      </c>
      <c r="DH114" s="58">
        <f t="shared" si="144"/>
        <v>0</v>
      </c>
      <c r="DI114" s="58">
        <f t="shared" si="144"/>
        <v>6000000</v>
      </c>
    </row>
    <row r="115" spans="1:113" ht="95.25" customHeight="1" x14ac:dyDescent="0.25">
      <c r="A115" s="232"/>
      <c r="B115" s="226"/>
      <c r="C115" s="73" t="s">
        <v>322</v>
      </c>
      <c r="D115" s="22" t="s">
        <v>323</v>
      </c>
      <c r="E115" s="96">
        <v>211</v>
      </c>
      <c r="F115" s="24" t="s">
        <v>324</v>
      </c>
      <c r="G115" s="25">
        <f t="shared" si="131"/>
        <v>441607498</v>
      </c>
      <c r="H115" s="37"/>
      <c r="I115" s="25">
        <v>300000000</v>
      </c>
      <c r="J115" s="25"/>
      <c r="K115" s="25"/>
      <c r="L115" s="25"/>
      <c r="M115" s="25"/>
      <c r="N115" s="25"/>
      <c r="O115" s="25"/>
      <c r="P115" s="25"/>
      <c r="Q115" s="25">
        <v>15000000</v>
      </c>
      <c r="R115" s="25"/>
      <c r="S115" s="25"/>
      <c r="T115" s="25"/>
      <c r="U115" s="25"/>
      <c r="V115" s="25"/>
      <c r="W115" s="25"/>
      <c r="X115" s="25"/>
      <c r="Y115" s="25"/>
      <c r="Z115" s="25">
        <f>105607498+8000000+9000000-4000000+8000000</f>
        <v>126607498</v>
      </c>
      <c r="AB115" s="27">
        <f t="shared" si="104"/>
        <v>0.81558509679108759</v>
      </c>
      <c r="AC115" s="25">
        <f t="shared" si="132"/>
        <v>360168494</v>
      </c>
      <c r="AD115" s="25"/>
      <c r="AE115" s="25"/>
      <c r="AF115" s="25">
        <f>+'[7]MAYO 2016'!$M$129</f>
        <v>294809318</v>
      </c>
      <c r="AG115" s="25"/>
      <c r="AH115" s="25"/>
      <c r="AI115" s="25"/>
      <c r="AJ115" s="25"/>
      <c r="AK115" s="25"/>
      <c r="AL115" s="25"/>
      <c r="AM115" s="25"/>
      <c r="AN115" s="25">
        <v>15000000</v>
      </c>
      <c r="AO115" s="25"/>
      <c r="AP115" s="25"/>
      <c r="AQ115" s="25"/>
      <c r="AR115" s="25"/>
      <c r="AS115" s="25"/>
      <c r="AT115" s="25"/>
      <c r="AU115" s="25"/>
      <c r="AV115" s="25"/>
      <c r="AW115" s="25">
        <f>+'[1]JULIO 2016'!$AG$156</f>
        <v>50359176</v>
      </c>
      <c r="AX115" s="27">
        <f t="shared" si="106"/>
        <v>0.18441490320891241</v>
      </c>
      <c r="AY115" s="25">
        <f t="shared" si="133"/>
        <v>81439004</v>
      </c>
      <c r="AZ115" s="25">
        <f t="shared" si="134"/>
        <v>0</v>
      </c>
      <c r="BA115" s="25">
        <f t="shared" si="134"/>
        <v>5190682</v>
      </c>
      <c r="BB115" s="25">
        <f t="shared" si="134"/>
        <v>0</v>
      </c>
      <c r="BC115" s="25">
        <f t="shared" si="135"/>
        <v>0</v>
      </c>
      <c r="BD115" s="25">
        <f t="shared" si="135"/>
        <v>0</v>
      </c>
      <c r="BE115" s="25">
        <f t="shared" si="135"/>
        <v>0</v>
      </c>
      <c r="BF115" s="25">
        <f t="shared" si="135"/>
        <v>0</v>
      </c>
      <c r="BG115" s="25">
        <f t="shared" si="135"/>
        <v>0</v>
      </c>
      <c r="BH115" s="25">
        <f t="shared" si="135"/>
        <v>0</v>
      </c>
      <c r="BI115" s="25">
        <f t="shared" si="135"/>
        <v>0</v>
      </c>
      <c r="BJ115" s="25">
        <f t="shared" si="135"/>
        <v>0</v>
      </c>
      <c r="BK115" s="25">
        <f t="shared" si="135"/>
        <v>0</v>
      </c>
      <c r="BL115" s="25">
        <f t="shared" si="135"/>
        <v>0</v>
      </c>
      <c r="BM115" s="25">
        <f t="shared" si="135"/>
        <v>0</v>
      </c>
      <c r="BN115" s="25">
        <f t="shared" si="135"/>
        <v>0</v>
      </c>
      <c r="BO115" s="25"/>
      <c r="BP115" s="25"/>
      <c r="BQ115" s="25">
        <f t="shared" si="136"/>
        <v>0</v>
      </c>
      <c r="BR115" s="25">
        <f t="shared" si="137"/>
        <v>76248322</v>
      </c>
      <c r="BS115" s="27">
        <f t="shared" si="112"/>
        <v>0.25908602213090143</v>
      </c>
      <c r="BT115" s="25">
        <f t="shared" si="138"/>
        <v>114414330</v>
      </c>
      <c r="BU115" s="25"/>
      <c r="BV115" s="25"/>
      <c r="BW115" s="25">
        <f>+'[1]JULIO 2016'!$H$159+'[1]JULIO 2016'!$H$161+'[1]JULIO 2016'!$H$167+'[1]JULIO 2016'!$H$169</f>
        <v>62075154</v>
      </c>
      <c r="BX115" s="25"/>
      <c r="BY115" s="25"/>
      <c r="BZ115" s="25"/>
      <c r="CA115" s="25"/>
      <c r="CB115" s="25"/>
      <c r="CC115" s="25"/>
      <c r="CD115" s="25"/>
      <c r="CE115" s="25">
        <f>+'[2]MARZO 2016 ULTIMO'!$H$88</f>
        <v>15000000</v>
      </c>
      <c r="CF115" s="25"/>
      <c r="CG115" s="25"/>
      <c r="CH115" s="25"/>
      <c r="CI115" s="25"/>
      <c r="CJ115" s="25"/>
      <c r="CK115" s="25"/>
      <c r="CL115" s="25"/>
      <c r="CM115" s="25"/>
      <c r="CN115" s="25">
        <f>+'[1]JULIO 2016'!$H$163+'[1]JULIO 2016'!$H$165+'[1]JULIO 2016'!$H$172+'[1]JULIO 2016'!$H$174+'[1]JULIO 2016'!$H$176</f>
        <v>37339176</v>
      </c>
      <c r="CO115" s="27">
        <f t="shared" si="114"/>
        <v>0.74091397786909852</v>
      </c>
      <c r="CP115" s="25">
        <f t="shared" si="139"/>
        <v>327193168</v>
      </c>
      <c r="CQ115" s="25">
        <f t="shared" si="140"/>
        <v>0</v>
      </c>
      <c r="CR115" s="25">
        <f t="shared" si="140"/>
        <v>237924846</v>
      </c>
      <c r="CS115" s="25">
        <f t="shared" si="140"/>
        <v>0</v>
      </c>
      <c r="CT115" s="25">
        <f t="shared" si="140"/>
        <v>0</v>
      </c>
      <c r="CU115" s="25">
        <f t="shared" si="140"/>
        <v>0</v>
      </c>
      <c r="CV115" s="25">
        <f t="shared" si="140"/>
        <v>0</v>
      </c>
      <c r="CW115" s="25">
        <f t="shared" si="141"/>
        <v>0</v>
      </c>
      <c r="CX115" s="25">
        <f t="shared" si="141"/>
        <v>0</v>
      </c>
      <c r="CY115" s="25">
        <f t="shared" si="141"/>
        <v>0</v>
      </c>
      <c r="CZ115" s="25">
        <f t="shared" si="142"/>
        <v>0</v>
      </c>
      <c r="DA115" s="25">
        <f t="shared" si="142"/>
        <v>0</v>
      </c>
      <c r="DB115" s="25">
        <f t="shared" si="142"/>
        <v>0</v>
      </c>
      <c r="DC115" s="25">
        <f t="shared" si="143"/>
        <v>0</v>
      </c>
      <c r="DD115" s="25">
        <f t="shared" si="143"/>
        <v>0</v>
      </c>
      <c r="DE115" s="25">
        <f t="shared" si="143"/>
        <v>0</v>
      </c>
      <c r="DF115" s="25"/>
      <c r="DG115" s="25">
        <f t="shared" si="144"/>
        <v>0</v>
      </c>
      <c r="DH115" s="25">
        <f t="shared" si="144"/>
        <v>0</v>
      </c>
      <c r="DI115" s="25">
        <f t="shared" si="144"/>
        <v>89268322</v>
      </c>
    </row>
    <row r="116" spans="1:113" ht="91.5" customHeight="1" x14ac:dyDescent="0.25">
      <c r="A116" s="232"/>
      <c r="B116" s="226"/>
      <c r="C116" s="73" t="s">
        <v>325</v>
      </c>
      <c r="D116" s="22" t="s">
        <v>326</v>
      </c>
      <c r="E116" s="96">
        <v>211</v>
      </c>
      <c r="F116" s="24" t="s">
        <v>324</v>
      </c>
      <c r="G116" s="25">
        <f t="shared" si="131"/>
        <v>110175344</v>
      </c>
      <c r="H116" s="37"/>
      <c r="I116" s="25">
        <v>50000000</v>
      </c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f>47318981+5271083+155508+1089440+2317590+1325109+1257366+1440267</f>
        <v>60175344</v>
      </c>
      <c r="AB116" s="27">
        <f t="shared" si="104"/>
        <v>0.10857572634399944</v>
      </c>
      <c r="AC116" s="25">
        <f t="shared" si="132"/>
        <v>11962368</v>
      </c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>
        <f>+'[1]JULIO 2016'!$G$179</f>
        <v>11962368</v>
      </c>
      <c r="AX116" s="27">
        <f t="shared" si="106"/>
        <v>0.89142427365600052</v>
      </c>
      <c r="AY116" s="25">
        <f t="shared" si="133"/>
        <v>98212976</v>
      </c>
      <c r="AZ116" s="25">
        <f t="shared" si="134"/>
        <v>0</v>
      </c>
      <c r="BA116" s="25">
        <f t="shared" si="134"/>
        <v>50000000</v>
      </c>
      <c r="BB116" s="25">
        <f t="shared" si="134"/>
        <v>0</v>
      </c>
      <c r="BC116" s="25">
        <f t="shared" si="135"/>
        <v>0</v>
      </c>
      <c r="BD116" s="25">
        <f t="shared" si="135"/>
        <v>0</v>
      </c>
      <c r="BE116" s="25">
        <f t="shared" si="135"/>
        <v>0</v>
      </c>
      <c r="BF116" s="25">
        <f t="shared" si="135"/>
        <v>0</v>
      </c>
      <c r="BG116" s="25">
        <f t="shared" si="135"/>
        <v>0</v>
      </c>
      <c r="BH116" s="25">
        <f t="shared" si="135"/>
        <v>0</v>
      </c>
      <c r="BI116" s="25">
        <f t="shared" si="135"/>
        <v>0</v>
      </c>
      <c r="BJ116" s="25">
        <f t="shared" si="135"/>
        <v>0</v>
      </c>
      <c r="BK116" s="25">
        <f t="shared" si="135"/>
        <v>0</v>
      </c>
      <c r="BL116" s="25">
        <f t="shared" si="135"/>
        <v>0</v>
      </c>
      <c r="BM116" s="25">
        <f t="shared" si="135"/>
        <v>0</v>
      </c>
      <c r="BN116" s="25">
        <f t="shared" si="135"/>
        <v>0</v>
      </c>
      <c r="BO116" s="25"/>
      <c r="BP116" s="25"/>
      <c r="BQ116" s="25">
        <f t="shared" si="136"/>
        <v>0</v>
      </c>
      <c r="BR116" s="25">
        <f t="shared" si="137"/>
        <v>48212976</v>
      </c>
      <c r="BS116" s="27">
        <f t="shared" si="112"/>
        <v>0.1083291375972468</v>
      </c>
      <c r="BT116" s="25">
        <f t="shared" si="138"/>
        <v>11935200</v>
      </c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>
        <f>+'[1]JULIO 2016'!$H$179</f>
        <v>11935200</v>
      </c>
      <c r="CO116" s="27">
        <f t="shared" si="114"/>
        <v>0.89167086240275317</v>
      </c>
      <c r="CP116" s="25">
        <f t="shared" si="139"/>
        <v>98240144</v>
      </c>
      <c r="CQ116" s="25">
        <f t="shared" si="140"/>
        <v>0</v>
      </c>
      <c r="CR116" s="25">
        <f t="shared" si="140"/>
        <v>50000000</v>
      </c>
      <c r="CS116" s="25">
        <f t="shared" si="140"/>
        <v>0</v>
      </c>
      <c r="CT116" s="25">
        <f t="shared" si="140"/>
        <v>0</v>
      </c>
      <c r="CU116" s="25">
        <f t="shared" si="140"/>
        <v>0</v>
      </c>
      <c r="CV116" s="25">
        <f t="shared" si="140"/>
        <v>0</v>
      </c>
      <c r="CW116" s="25">
        <f t="shared" si="141"/>
        <v>0</v>
      </c>
      <c r="CX116" s="25">
        <f t="shared" si="141"/>
        <v>0</v>
      </c>
      <c r="CY116" s="25">
        <f t="shared" si="141"/>
        <v>0</v>
      </c>
      <c r="CZ116" s="25">
        <f t="shared" si="142"/>
        <v>0</v>
      </c>
      <c r="DA116" s="25">
        <f t="shared" si="142"/>
        <v>0</v>
      </c>
      <c r="DB116" s="25">
        <f t="shared" si="142"/>
        <v>0</v>
      </c>
      <c r="DC116" s="25">
        <f t="shared" si="143"/>
        <v>0</v>
      </c>
      <c r="DD116" s="25">
        <f t="shared" si="143"/>
        <v>0</v>
      </c>
      <c r="DE116" s="25">
        <f t="shared" si="143"/>
        <v>0</v>
      </c>
      <c r="DF116" s="25"/>
      <c r="DG116" s="25">
        <f t="shared" si="144"/>
        <v>0</v>
      </c>
      <c r="DH116" s="25">
        <f t="shared" si="144"/>
        <v>0</v>
      </c>
      <c r="DI116" s="25">
        <f t="shared" si="144"/>
        <v>48240144</v>
      </c>
    </row>
    <row r="117" spans="1:113" ht="44.25" customHeight="1" x14ac:dyDescent="0.25">
      <c r="A117" s="232"/>
      <c r="B117" s="226"/>
      <c r="C117" s="73" t="s">
        <v>327</v>
      </c>
      <c r="D117" s="22" t="s">
        <v>328</v>
      </c>
      <c r="E117" s="96">
        <v>211</v>
      </c>
      <c r="F117" s="24" t="s">
        <v>329</v>
      </c>
      <c r="G117" s="25">
        <f t="shared" si="131"/>
        <v>6500000</v>
      </c>
      <c r="H117" s="37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f>3000000+2500000+1000000</f>
        <v>6500000</v>
      </c>
      <c r="AB117" s="27">
        <f t="shared" si="104"/>
        <v>0.46153846153846156</v>
      </c>
      <c r="AC117" s="25">
        <f t="shared" si="132"/>
        <v>3000000</v>
      </c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>
        <v>3000000</v>
      </c>
      <c r="AX117" s="27">
        <f t="shared" si="106"/>
        <v>0.53846153846153844</v>
      </c>
      <c r="AY117" s="25">
        <f t="shared" si="133"/>
        <v>3500000</v>
      </c>
      <c r="AZ117" s="25">
        <f t="shared" si="134"/>
        <v>0</v>
      </c>
      <c r="BA117" s="25">
        <f t="shared" si="134"/>
        <v>0</v>
      </c>
      <c r="BB117" s="25">
        <f t="shared" si="134"/>
        <v>0</v>
      </c>
      <c r="BC117" s="25">
        <f t="shared" si="135"/>
        <v>0</v>
      </c>
      <c r="BD117" s="25">
        <f t="shared" si="135"/>
        <v>0</v>
      </c>
      <c r="BE117" s="25">
        <f t="shared" si="135"/>
        <v>0</v>
      </c>
      <c r="BF117" s="25">
        <f t="shared" si="135"/>
        <v>0</v>
      </c>
      <c r="BG117" s="25">
        <f t="shared" si="135"/>
        <v>0</v>
      </c>
      <c r="BH117" s="25">
        <f t="shared" si="135"/>
        <v>0</v>
      </c>
      <c r="BI117" s="25">
        <f t="shared" si="135"/>
        <v>0</v>
      </c>
      <c r="BJ117" s="25">
        <f t="shared" si="135"/>
        <v>0</v>
      </c>
      <c r="BK117" s="25">
        <f t="shared" si="135"/>
        <v>0</v>
      </c>
      <c r="BL117" s="25">
        <f t="shared" si="135"/>
        <v>0</v>
      </c>
      <c r="BM117" s="25">
        <f t="shared" si="135"/>
        <v>0</v>
      </c>
      <c r="BN117" s="25">
        <f t="shared" si="135"/>
        <v>0</v>
      </c>
      <c r="BO117" s="25"/>
      <c r="BP117" s="25"/>
      <c r="BQ117" s="25">
        <f t="shared" si="136"/>
        <v>0</v>
      </c>
      <c r="BR117" s="25">
        <f t="shared" si="137"/>
        <v>3500000</v>
      </c>
      <c r="BS117" s="27">
        <f t="shared" si="112"/>
        <v>0.45861815384615384</v>
      </c>
      <c r="BT117" s="25">
        <f t="shared" si="138"/>
        <v>2981018</v>
      </c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>
        <v>2981018</v>
      </c>
      <c r="CO117" s="27">
        <f t="shared" si="114"/>
        <v>0.54138184615384621</v>
      </c>
      <c r="CP117" s="25">
        <f t="shared" si="139"/>
        <v>3518982</v>
      </c>
      <c r="CQ117" s="25">
        <f t="shared" si="140"/>
        <v>0</v>
      </c>
      <c r="CR117" s="25">
        <f t="shared" si="140"/>
        <v>0</v>
      </c>
      <c r="CS117" s="25">
        <f t="shared" si="140"/>
        <v>0</v>
      </c>
      <c r="CT117" s="25">
        <f t="shared" si="140"/>
        <v>0</v>
      </c>
      <c r="CU117" s="25">
        <f t="shared" si="140"/>
        <v>0</v>
      </c>
      <c r="CV117" s="25">
        <f t="shared" si="140"/>
        <v>0</v>
      </c>
      <c r="CW117" s="25">
        <f t="shared" si="141"/>
        <v>0</v>
      </c>
      <c r="CX117" s="25">
        <f t="shared" si="141"/>
        <v>0</v>
      </c>
      <c r="CY117" s="25">
        <f t="shared" si="141"/>
        <v>0</v>
      </c>
      <c r="CZ117" s="25">
        <f t="shared" si="142"/>
        <v>0</v>
      </c>
      <c r="DA117" s="25">
        <f t="shared" si="142"/>
        <v>0</v>
      </c>
      <c r="DB117" s="25">
        <f t="shared" si="142"/>
        <v>0</v>
      </c>
      <c r="DC117" s="25">
        <f t="shared" si="143"/>
        <v>0</v>
      </c>
      <c r="DD117" s="25">
        <f t="shared" si="143"/>
        <v>0</v>
      </c>
      <c r="DE117" s="25">
        <f t="shared" si="143"/>
        <v>0</v>
      </c>
      <c r="DF117" s="25"/>
      <c r="DG117" s="25">
        <f t="shared" si="144"/>
        <v>0</v>
      </c>
      <c r="DH117" s="25">
        <f t="shared" si="144"/>
        <v>0</v>
      </c>
      <c r="DI117" s="25">
        <f t="shared" si="144"/>
        <v>3518982</v>
      </c>
    </row>
    <row r="118" spans="1:113" ht="27.75" customHeight="1" x14ac:dyDescent="0.25">
      <c r="A118" s="232"/>
      <c r="B118" s="226"/>
      <c r="C118" s="73" t="s">
        <v>330</v>
      </c>
      <c r="D118" s="22" t="s">
        <v>331</v>
      </c>
      <c r="E118" s="96">
        <v>211</v>
      </c>
      <c r="F118" s="24" t="s">
        <v>76</v>
      </c>
      <c r="G118" s="25">
        <f t="shared" si="131"/>
        <v>5846336</v>
      </c>
      <c r="H118" s="37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f>5000000+846336</f>
        <v>5846336</v>
      </c>
      <c r="AB118" s="27">
        <f t="shared" si="104"/>
        <v>0.49506990361142433</v>
      </c>
      <c r="AC118" s="25">
        <f t="shared" si="132"/>
        <v>2894345</v>
      </c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>
        <f>+'[6]JUNIO 2016'!$AG$179</f>
        <v>2894345</v>
      </c>
      <c r="AX118" s="27">
        <f t="shared" si="106"/>
        <v>0.50493009638857567</v>
      </c>
      <c r="AY118" s="25">
        <f t="shared" si="133"/>
        <v>2951991</v>
      </c>
      <c r="AZ118" s="25">
        <f t="shared" si="134"/>
        <v>0</v>
      </c>
      <c r="BA118" s="25">
        <f t="shared" si="134"/>
        <v>0</v>
      </c>
      <c r="BB118" s="25">
        <f t="shared" si="134"/>
        <v>0</v>
      </c>
      <c r="BC118" s="25">
        <f t="shared" si="135"/>
        <v>0</v>
      </c>
      <c r="BD118" s="25">
        <f t="shared" si="135"/>
        <v>0</v>
      </c>
      <c r="BE118" s="25">
        <f t="shared" si="135"/>
        <v>0</v>
      </c>
      <c r="BF118" s="25">
        <f t="shared" si="135"/>
        <v>0</v>
      </c>
      <c r="BG118" s="25">
        <f t="shared" si="135"/>
        <v>0</v>
      </c>
      <c r="BH118" s="25">
        <f t="shared" si="135"/>
        <v>0</v>
      </c>
      <c r="BI118" s="25">
        <f t="shared" si="135"/>
        <v>0</v>
      </c>
      <c r="BJ118" s="25">
        <f t="shared" si="135"/>
        <v>0</v>
      </c>
      <c r="BK118" s="25">
        <f t="shared" si="135"/>
        <v>0</v>
      </c>
      <c r="BL118" s="25">
        <f t="shared" si="135"/>
        <v>0</v>
      </c>
      <c r="BM118" s="25">
        <f t="shared" si="135"/>
        <v>0</v>
      </c>
      <c r="BN118" s="25">
        <f t="shared" si="135"/>
        <v>0</v>
      </c>
      <c r="BO118" s="25"/>
      <c r="BP118" s="25"/>
      <c r="BQ118" s="25">
        <f t="shared" si="136"/>
        <v>0</v>
      </c>
      <c r="BR118" s="25">
        <f t="shared" si="137"/>
        <v>2951991</v>
      </c>
      <c r="BS118" s="27">
        <f t="shared" si="112"/>
        <v>0.49506990361142433</v>
      </c>
      <c r="BT118" s="25">
        <f t="shared" si="138"/>
        <v>2894345</v>
      </c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>
        <f>+'[6]JUNIO 2016'!$H$177</f>
        <v>2894345</v>
      </c>
      <c r="CO118" s="27">
        <f t="shared" si="114"/>
        <v>0.50493009638857567</v>
      </c>
      <c r="CP118" s="25">
        <f t="shared" si="139"/>
        <v>2951991</v>
      </c>
      <c r="CQ118" s="25">
        <f t="shared" si="140"/>
        <v>0</v>
      </c>
      <c r="CR118" s="25">
        <f t="shared" si="140"/>
        <v>0</v>
      </c>
      <c r="CS118" s="25">
        <f t="shared" si="140"/>
        <v>0</v>
      </c>
      <c r="CT118" s="25">
        <f t="shared" si="140"/>
        <v>0</v>
      </c>
      <c r="CU118" s="25">
        <f t="shared" si="140"/>
        <v>0</v>
      </c>
      <c r="CV118" s="25">
        <f t="shared" si="140"/>
        <v>0</v>
      </c>
      <c r="CW118" s="25">
        <f t="shared" si="141"/>
        <v>0</v>
      </c>
      <c r="CX118" s="25">
        <f t="shared" si="141"/>
        <v>0</v>
      </c>
      <c r="CY118" s="25">
        <f t="shared" si="141"/>
        <v>0</v>
      </c>
      <c r="CZ118" s="25">
        <f t="shared" si="142"/>
        <v>0</v>
      </c>
      <c r="DA118" s="25">
        <f t="shared" si="142"/>
        <v>0</v>
      </c>
      <c r="DB118" s="25">
        <f t="shared" si="142"/>
        <v>0</v>
      </c>
      <c r="DC118" s="25">
        <f t="shared" si="143"/>
        <v>0</v>
      </c>
      <c r="DD118" s="25">
        <f t="shared" si="143"/>
        <v>0</v>
      </c>
      <c r="DE118" s="25">
        <f t="shared" si="143"/>
        <v>0</v>
      </c>
      <c r="DF118" s="25"/>
      <c r="DG118" s="25">
        <f t="shared" si="144"/>
        <v>0</v>
      </c>
      <c r="DH118" s="25">
        <f t="shared" si="144"/>
        <v>0</v>
      </c>
      <c r="DI118" s="25">
        <f t="shared" si="144"/>
        <v>2951991</v>
      </c>
    </row>
    <row r="119" spans="1:113" s="61" customFormat="1" ht="29.25" customHeight="1" x14ac:dyDescent="0.25">
      <c r="A119" s="232"/>
      <c r="B119" s="226"/>
      <c r="C119" s="59" t="s">
        <v>332</v>
      </c>
      <c r="D119" s="22" t="s">
        <v>333</v>
      </c>
      <c r="E119" s="94">
        <v>211</v>
      </c>
      <c r="F119" s="24" t="s">
        <v>313</v>
      </c>
      <c r="G119" s="25">
        <f t="shared" si="131"/>
        <v>325200000</v>
      </c>
      <c r="H119" s="30"/>
      <c r="I119" s="58">
        <f>296464791+28735209</f>
        <v>325200000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>
        <f>28735209-28735209</f>
        <v>0</v>
      </c>
      <c r="V119" s="25"/>
      <c r="W119" s="25"/>
      <c r="X119" s="25"/>
      <c r="Y119" s="25"/>
      <c r="Z119" s="25"/>
      <c r="AB119" s="62">
        <f t="shared" si="104"/>
        <v>0.66875562423124235</v>
      </c>
      <c r="AC119" s="25">
        <f t="shared" si="132"/>
        <v>217479329</v>
      </c>
      <c r="AD119" s="58"/>
      <c r="AE119" s="58"/>
      <c r="AF119" s="58">
        <f>+'[1]JULIO 2016'!$M$209</f>
        <v>217479329</v>
      </c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62">
        <f t="shared" si="106"/>
        <v>0.33124437576875765</v>
      </c>
      <c r="AY119" s="25">
        <f t="shared" si="133"/>
        <v>107720671</v>
      </c>
      <c r="AZ119" s="58">
        <f t="shared" si="134"/>
        <v>0</v>
      </c>
      <c r="BA119" s="58">
        <f t="shared" si="134"/>
        <v>107720671</v>
      </c>
      <c r="BB119" s="58">
        <f t="shared" si="134"/>
        <v>0</v>
      </c>
      <c r="BC119" s="58">
        <f t="shared" si="135"/>
        <v>0</v>
      </c>
      <c r="BD119" s="58">
        <f t="shared" si="135"/>
        <v>0</v>
      </c>
      <c r="BE119" s="25">
        <f t="shared" si="135"/>
        <v>0</v>
      </c>
      <c r="BF119" s="58">
        <f t="shared" si="135"/>
        <v>0</v>
      </c>
      <c r="BG119" s="58">
        <f t="shared" si="135"/>
        <v>0</v>
      </c>
      <c r="BH119" s="58">
        <f t="shared" si="135"/>
        <v>0</v>
      </c>
      <c r="BI119" s="58">
        <f t="shared" si="135"/>
        <v>0</v>
      </c>
      <c r="BJ119" s="58">
        <f t="shared" si="135"/>
        <v>0</v>
      </c>
      <c r="BK119" s="58">
        <f t="shared" si="135"/>
        <v>0</v>
      </c>
      <c r="BL119" s="58">
        <f t="shared" si="135"/>
        <v>0</v>
      </c>
      <c r="BM119" s="58">
        <f t="shared" si="135"/>
        <v>0</v>
      </c>
      <c r="BN119" s="58">
        <f t="shared" si="135"/>
        <v>0</v>
      </c>
      <c r="BO119" s="58"/>
      <c r="BP119" s="58"/>
      <c r="BQ119" s="25">
        <f t="shared" si="136"/>
        <v>0</v>
      </c>
      <c r="BR119" s="58">
        <f t="shared" si="137"/>
        <v>0</v>
      </c>
      <c r="BS119" s="62">
        <f t="shared" si="112"/>
        <v>0.66828299200492003</v>
      </c>
      <c r="BT119" s="25">
        <f t="shared" si="138"/>
        <v>217325629</v>
      </c>
      <c r="BU119" s="58"/>
      <c r="BV119" s="58"/>
      <c r="BW119" s="58">
        <f>+'[1]JULIO 2016'!$H$207</f>
        <v>217325629</v>
      </c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62">
        <f t="shared" si="114"/>
        <v>0.33171700799507997</v>
      </c>
      <c r="CP119" s="25">
        <f t="shared" si="139"/>
        <v>107874371</v>
      </c>
      <c r="CQ119" s="25">
        <f t="shared" si="140"/>
        <v>0</v>
      </c>
      <c r="CR119" s="58">
        <f t="shared" si="140"/>
        <v>107874371</v>
      </c>
      <c r="CS119" s="58">
        <f t="shared" si="140"/>
        <v>0</v>
      </c>
      <c r="CT119" s="58">
        <f t="shared" si="140"/>
        <v>0</v>
      </c>
      <c r="CU119" s="58">
        <f t="shared" si="140"/>
        <v>0</v>
      </c>
      <c r="CV119" s="25">
        <f t="shared" si="140"/>
        <v>0</v>
      </c>
      <c r="CW119" s="58">
        <f t="shared" si="141"/>
        <v>0</v>
      </c>
      <c r="CX119" s="58">
        <f t="shared" si="141"/>
        <v>0</v>
      </c>
      <c r="CY119" s="25">
        <f t="shared" si="141"/>
        <v>0</v>
      </c>
      <c r="CZ119" s="58">
        <f t="shared" si="142"/>
        <v>0</v>
      </c>
      <c r="DA119" s="58">
        <f t="shared" si="142"/>
        <v>0</v>
      </c>
      <c r="DB119" s="58">
        <f t="shared" si="142"/>
        <v>0</v>
      </c>
      <c r="DC119" s="58">
        <f t="shared" si="143"/>
        <v>0</v>
      </c>
      <c r="DD119" s="58">
        <f t="shared" si="143"/>
        <v>0</v>
      </c>
      <c r="DE119" s="58">
        <f t="shared" si="143"/>
        <v>0</v>
      </c>
      <c r="DF119" s="58"/>
      <c r="DG119" s="58">
        <f t="shared" si="144"/>
        <v>0</v>
      </c>
      <c r="DH119" s="58">
        <f t="shared" si="144"/>
        <v>0</v>
      </c>
      <c r="DI119" s="58">
        <f t="shared" si="144"/>
        <v>0</v>
      </c>
    </row>
    <row r="120" spans="1:113" s="61" customFormat="1" ht="28.5" customHeight="1" x14ac:dyDescent="0.25">
      <c r="A120" s="232"/>
      <c r="B120" s="227"/>
      <c r="C120" s="59" t="s">
        <v>334</v>
      </c>
      <c r="D120" s="22" t="s">
        <v>335</v>
      </c>
      <c r="E120" s="94">
        <v>211</v>
      </c>
      <c r="F120" s="24" t="s">
        <v>313</v>
      </c>
      <c r="G120" s="25">
        <f t="shared" si="131"/>
        <v>250000000</v>
      </c>
      <c r="H120" s="30"/>
      <c r="I120" s="58"/>
      <c r="J120" s="25"/>
      <c r="K120" s="25"/>
      <c r="L120" s="25"/>
      <c r="M120" s="25"/>
      <c r="N120" s="25"/>
      <c r="O120" s="25"/>
      <c r="P120" s="25"/>
      <c r="Q120" s="25"/>
      <c r="R120" s="25"/>
      <c r="S120" s="25">
        <v>250000000</v>
      </c>
      <c r="T120" s="25"/>
      <c r="U120" s="25"/>
      <c r="V120" s="25"/>
      <c r="W120" s="25"/>
      <c r="X120" s="25"/>
      <c r="Y120" s="25"/>
      <c r="Z120" s="25"/>
      <c r="AB120" s="62">
        <f t="shared" si="104"/>
        <v>1</v>
      </c>
      <c r="AC120" s="25">
        <f t="shared" si="132"/>
        <v>250000000</v>
      </c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>
        <f>+'[6]JUNIO 2016'!$W$197</f>
        <v>250000000</v>
      </c>
      <c r="AQ120" s="58"/>
      <c r="AR120" s="58"/>
      <c r="AS120" s="58"/>
      <c r="AT120" s="58"/>
      <c r="AU120" s="58"/>
      <c r="AV120" s="58"/>
      <c r="AW120" s="58"/>
      <c r="AX120" s="62">
        <f t="shared" si="106"/>
        <v>0</v>
      </c>
      <c r="AY120" s="25">
        <f t="shared" si="133"/>
        <v>0</v>
      </c>
      <c r="AZ120" s="58">
        <f t="shared" si="134"/>
        <v>0</v>
      </c>
      <c r="BA120" s="58">
        <f t="shared" si="134"/>
        <v>0</v>
      </c>
      <c r="BB120" s="58">
        <f t="shared" si="134"/>
        <v>0</v>
      </c>
      <c r="BC120" s="58">
        <f t="shared" si="134"/>
        <v>0</v>
      </c>
      <c r="BD120" s="58">
        <f t="shared" si="134"/>
        <v>0</v>
      </c>
      <c r="BE120" s="58">
        <f t="shared" si="134"/>
        <v>0</v>
      </c>
      <c r="BF120" s="58">
        <f t="shared" si="134"/>
        <v>0</v>
      </c>
      <c r="BG120" s="58">
        <f t="shared" si="134"/>
        <v>0</v>
      </c>
      <c r="BH120" s="58">
        <f t="shared" si="134"/>
        <v>0</v>
      </c>
      <c r="BI120" s="58">
        <f t="shared" si="134"/>
        <v>0</v>
      </c>
      <c r="BJ120" s="58">
        <f t="shared" si="134"/>
        <v>0</v>
      </c>
      <c r="BK120" s="58">
        <f t="shared" si="134"/>
        <v>0</v>
      </c>
      <c r="BL120" s="58">
        <f t="shared" si="134"/>
        <v>0</v>
      </c>
      <c r="BM120" s="58">
        <f t="shared" si="134"/>
        <v>0</v>
      </c>
      <c r="BN120" s="58">
        <f t="shared" si="134"/>
        <v>0</v>
      </c>
      <c r="BO120" s="58"/>
      <c r="BP120" s="58">
        <f>X120-AU120</f>
        <v>0</v>
      </c>
      <c r="BQ120" s="25">
        <f t="shared" si="136"/>
        <v>0</v>
      </c>
      <c r="BR120" s="58">
        <f>Z120-AW120</f>
        <v>0</v>
      </c>
      <c r="BS120" s="62">
        <f t="shared" si="112"/>
        <v>0.99872130800000003</v>
      </c>
      <c r="BT120" s="25">
        <f t="shared" si="138"/>
        <v>249680327</v>
      </c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>
        <f>+'[1]JULIO 2016'!$H$221</f>
        <v>249680327</v>
      </c>
      <c r="CH120" s="58"/>
      <c r="CI120" s="58"/>
      <c r="CJ120" s="58"/>
      <c r="CK120" s="58"/>
      <c r="CL120" s="58"/>
      <c r="CM120" s="58"/>
      <c r="CN120" s="58"/>
      <c r="CO120" s="62">
        <f t="shared" si="114"/>
        <v>1.2786919999999702E-3</v>
      </c>
      <c r="CP120" s="25">
        <f t="shared" si="139"/>
        <v>319673</v>
      </c>
      <c r="CQ120" s="25">
        <f t="shared" si="140"/>
        <v>0</v>
      </c>
      <c r="CR120" s="25">
        <f t="shared" si="140"/>
        <v>0</v>
      </c>
      <c r="CS120" s="25">
        <f t="shared" si="140"/>
        <v>0</v>
      </c>
      <c r="CT120" s="25">
        <f t="shared" si="140"/>
        <v>0</v>
      </c>
      <c r="CU120" s="25">
        <f t="shared" si="140"/>
        <v>0</v>
      </c>
      <c r="CV120" s="25">
        <f t="shared" si="140"/>
        <v>0</v>
      </c>
      <c r="CW120" s="25">
        <f>N120-CB120</f>
        <v>0</v>
      </c>
      <c r="CX120" s="25">
        <f>O120-CC120</f>
        <v>0</v>
      </c>
      <c r="CY120" s="25">
        <f>P120-CD120</f>
        <v>0</v>
      </c>
      <c r="CZ120" s="25">
        <f t="shared" si="142"/>
        <v>0</v>
      </c>
      <c r="DA120" s="25">
        <f t="shared" si="142"/>
        <v>0</v>
      </c>
      <c r="DB120" s="25">
        <f t="shared" si="142"/>
        <v>319673</v>
      </c>
      <c r="DC120" s="25">
        <f>T120-CH120</f>
        <v>0</v>
      </c>
      <c r="DD120" s="25">
        <f>U120-CI120</f>
        <v>0</v>
      </c>
      <c r="DE120" s="25">
        <f>V120-CJ120</f>
        <v>0</v>
      </c>
      <c r="DF120" s="25"/>
      <c r="DG120" s="25">
        <f>X120-CL120</f>
        <v>0</v>
      </c>
      <c r="DH120" s="25">
        <f>Y120-CM120</f>
        <v>0</v>
      </c>
      <c r="DI120" s="25">
        <f>Z120-CN120</f>
        <v>0</v>
      </c>
    </row>
    <row r="121" spans="1:113" s="61" customFormat="1" ht="50.25" customHeight="1" x14ac:dyDescent="0.25">
      <c r="A121" s="99"/>
      <c r="B121" s="22" t="s">
        <v>336</v>
      </c>
      <c r="C121" s="59" t="s">
        <v>337</v>
      </c>
      <c r="D121" s="22" t="s">
        <v>338</v>
      </c>
      <c r="E121" s="94" t="s">
        <v>339</v>
      </c>
      <c r="F121" s="24" t="s">
        <v>313</v>
      </c>
      <c r="G121" s="25">
        <f t="shared" si="131"/>
        <v>3185000000</v>
      </c>
      <c r="H121" s="30"/>
      <c r="I121" s="58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>
        <f>485000000</f>
        <v>485000000</v>
      </c>
      <c r="U121" s="25"/>
      <c r="V121" s="25"/>
      <c r="W121" s="25"/>
      <c r="X121" s="25">
        <v>2700000000</v>
      </c>
      <c r="Y121" s="25"/>
      <c r="Z121" s="25"/>
      <c r="AB121" s="62">
        <f t="shared" si="104"/>
        <v>1</v>
      </c>
      <c r="AC121" s="25">
        <f t="shared" si="132"/>
        <v>3185000000</v>
      </c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>
        <f>+'[3]ABRIL 2016'!$X$1694</f>
        <v>485000000</v>
      </c>
      <c r="AR121" s="58"/>
      <c r="AS121" s="58"/>
      <c r="AT121" s="58"/>
      <c r="AU121" s="58">
        <f>+'[8]MARZO 2016 ULTIMO'!$AA$1371</f>
        <v>2700000000</v>
      </c>
      <c r="AV121" s="58"/>
      <c r="AW121" s="58"/>
      <c r="AX121" s="62">
        <f t="shared" si="106"/>
        <v>0</v>
      </c>
      <c r="AY121" s="25">
        <f t="shared" si="133"/>
        <v>0</v>
      </c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>
        <f>T121-AQ121</f>
        <v>0</v>
      </c>
      <c r="BM121" s="58"/>
      <c r="BN121" s="58"/>
      <c r="BO121" s="58"/>
      <c r="BP121" s="58">
        <f>X121-AU121</f>
        <v>0</v>
      </c>
      <c r="BQ121" s="25"/>
      <c r="BR121" s="58"/>
      <c r="BS121" s="62">
        <f t="shared" si="112"/>
        <v>0.25496371679748825</v>
      </c>
      <c r="BT121" s="25">
        <f t="shared" si="138"/>
        <v>812059438</v>
      </c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>
        <f>+'[7]MAYO 2016'!$H$1940</f>
        <v>359172189</v>
      </c>
      <c r="CI121" s="58"/>
      <c r="CJ121" s="58"/>
      <c r="CK121" s="58"/>
      <c r="CL121" s="58">
        <f>+'[7]MAYO 2016'!$H$1948</f>
        <v>452887249</v>
      </c>
      <c r="CM121" s="58"/>
      <c r="CN121" s="58"/>
      <c r="CO121" s="62">
        <f t="shared" si="114"/>
        <v>0.7450362832025117</v>
      </c>
      <c r="CP121" s="25">
        <f t="shared" si="139"/>
        <v>2372940562</v>
      </c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>
        <f>T121-CH121</f>
        <v>125827811</v>
      </c>
      <c r="DD121" s="25"/>
      <c r="DE121" s="25"/>
      <c r="DF121" s="25"/>
      <c r="DG121" s="25">
        <f>X121-CL121</f>
        <v>2247112751</v>
      </c>
      <c r="DH121" s="25"/>
      <c r="DI121" s="25"/>
    </row>
    <row r="122" spans="1:113" ht="33.75" customHeight="1" x14ac:dyDescent="0.25">
      <c r="A122" s="232" t="s">
        <v>303</v>
      </c>
      <c r="B122" s="225" t="s">
        <v>340</v>
      </c>
      <c r="C122" s="73" t="s">
        <v>341</v>
      </c>
      <c r="D122" s="22" t="s">
        <v>342</v>
      </c>
      <c r="E122" s="96">
        <v>510</v>
      </c>
      <c r="F122" s="24" t="s">
        <v>343</v>
      </c>
      <c r="G122" s="25">
        <f t="shared" si="131"/>
        <v>95000000</v>
      </c>
      <c r="H122" s="25"/>
      <c r="I122" s="25"/>
      <c r="J122" s="25"/>
      <c r="K122" s="25">
        <v>95000000</v>
      </c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7">
        <f t="shared" si="104"/>
        <v>0.88913684210526311</v>
      </c>
      <c r="AC122" s="25">
        <f t="shared" si="132"/>
        <v>84468000</v>
      </c>
      <c r="AD122" s="25"/>
      <c r="AE122" s="25"/>
      <c r="AF122" s="25"/>
      <c r="AG122" s="25"/>
      <c r="AH122" s="25">
        <f>+'[1]JULIO 2016'!$O$1834</f>
        <v>84468000</v>
      </c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7">
        <f t="shared" si="106"/>
        <v>0.11086315789473689</v>
      </c>
      <c r="AY122" s="25">
        <f t="shared" si="133"/>
        <v>10532000</v>
      </c>
      <c r="AZ122" s="25">
        <f t="shared" ref="AZ122:BB127" si="145">H122-AE122</f>
        <v>0</v>
      </c>
      <c r="BA122" s="25">
        <f t="shared" si="145"/>
        <v>0</v>
      </c>
      <c r="BB122" s="25">
        <f t="shared" si="145"/>
        <v>0</v>
      </c>
      <c r="BC122" s="25">
        <f t="shared" ref="BC122:BN127" si="146">+K122-AH122</f>
        <v>10532000</v>
      </c>
      <c r="BD122" s="25">
        <f t="shared" si="146"/>
        <v>0</v>
      </c>
      <c r="BE122" s="25">
        <f t="shared" si="146"/>
        <v>0</v>
      </c>
      <c r="BF122" s="25">
        <f t="shared" si="146"/>
        <v>0</v>
      </c>
      <c r="BG122" s="25">
        <f t="shared" si="146"/>
        <v>0</v>
      </c>
      <c r="BH122" s="25">
        <f t="shared" si="146"/>
        <v>0</v>
      </c>
      <c r="BI122" s="25">
        <f t="shared" si="146"/>
        <v>0</v>
      </c>
      <c r="BJ122" s="25">
        <f t="shared" si="146"/>
        <v>0</v>
      </c>
      <c r="BK122" s="25">
        <f t="shared" si="146"/>
        <v>0</v>
      </c>
      <c r="BL122" s="25">
        <f t="shared" si="146"/>
        <v>0</v>
      </c>
      <c r="BM122" s="25">
        <f t="shared" si="146"/>
        <v>0</v>
      </c>
      <c r="BN122" s="25">
        <f t="shared" si="146"/>
        <v>0</v>
      </c>
      <c r="BO122" s="25"/>
      <c r="BP122" s="25"/>
      <c r="BQ122" s="25">
        <f t="shared" ref="BQ122:BQ127" si="147">Y122-AV122</f>
        <v>0</v>
      </c>
      <c r="BR122" s="25">
        <f t="shared" ref="BR122:BR127" si="148">+Z122-AW122</f>
        <v>0</v>
      </c>
      <c r="BS122" s="27">
        <f t="shared" si="112"/>
        <v>0.77114232631578949</v>
      </c>
      <c r="BT122" s="25">
        <f t="shared" si="138"/>
        <v>73258521</v>
      </c>
      <c r="BU122" s="25"/>
      <c r="BV122" s="25"/>
      <c r="BW122" s="25"/>
      <c r="BX122" s="25"/>
      <c r="BY122" s="25">
        <f>+'[1]JULIO 2016'!$H$1832</f>
        <v>73258521</v>
      </c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7">
        <f t="shared" si="114"/>
        <v>0.22885767368421051</v>
      </c>
      <c r="CP122" s="25">
        <f t="shared" si="139"/>
        <v>21741479</v>
      </c>
      <c r="CQ122" s="25">
        <f t="shared" ref="CQ122:CV127" si="149">H122-BV122</f>
        <v>0</v>
      </c>
      <c r="CR122" s="25">
        <f t="shared" si="149"/>
        <v>0</v>
      </c>
      <c r="CS122" s="25">
        <f t="shared" si="149"/>
        <v>0</v>
      </c>
      <c r="CT122" s="25">
        <f t="shared" si="149"/>
        <v>21741479</v>
      </c>
      <c r="CU122" s="25">
        <f t="shared" si="149"/>
        <v>0</v>
      </c>
      <c r="CV122" s="25">
        <f t="shared" si="149"/>
        <v>0</v>
      </c>
      <c r="CW122" s="25">
        <f t="shared" ref="CW122:CY127" si="150">+N122-CB122</f>
        <v>0</v>
      </c>
      <c r="CX122" s="25">
        <f t="shared" si="150"/>
        <v>0</v>
      </c>
      <c r="CY122" s="25">
        <f t="shared" si="150"/>
        <v>0</v>
      </c>
      <c r="CZ122" s="25">
        <f t="shared" ref="CZ122:DB127" si="151">Q122-CE122</f>
        <v>0</v>
      </c>
      <c r="DA122" s="25">
        <f t="shared" si="151"/>
        <v>0</v>
      </c>
      <c r="DB122" s="25">
        <f t="shared" si="151"/>
        <v>0</v>
      </c>
      <c r="DC122" s="25">
        <f t="shared" ref="DC122:DE127" si="152">+T122-CH122</f>
        <v>0</v>
      </c>
      <c r="DD122" s="25">
        <f t="shared" si="152"/>
        <v>0</v>
      </c>
      <c r="DE122" s="25">
        <f t="shared" si="152"/>
        <v>0</v>
      </c>
      <c r="DF122" s="25"/>
      <c r="DG122" s="25">
        <f t="shared" ref="DG122:DI127" si="153">+X122-CL122</f>
        <v>0</v>
      </c>
      <c r="DH122" s="25">
        <f t="shared" si="153"/>
        <v>0</v>
      </c>
      <c r="DI122" s="25">
        <f t="shared" si="153"/>
        <v>0</v>
      </c>
    </row>
    <row r="123" spans="1:113" ht="44.25" customHeight="1" x14ac:dyDescent="0.25">
      <c r="A123" s="232"/>
      <c r="B123" s="226"/>
      <c r="C123" s="73" t="s">
        <v>344</v>
      </c>
      <c r="D123" s="22" t="s">
        <v>345</v>
      </c>
      <c r="E123" s="96">
        <v>510</v>
      </c>
      <c r="F123" s="24" t="s">
        <v>343</v>
      </c>
      <c r="G123" s="25">
        <f t="shared" si="131"/>
        <v>102000000</v>
      </c>
      <c r="H123" s="25"/>
      <c r="I123" s="25"/>
      <c r="J123" s="25"/>
      <c r="K123" s="25">
        <v>102000000</v>
      </c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B123" s="27">
        <f t="shared" si="104"/>
        <v>0.99509803921568629</v>
      </c>
      <c r="AC123" s="25">
        <f t="shared" si="132"/>
        <v>101500000</v>
      </c>
      <c r="AD123" s="25"/>
      <c r="AE123" s="25"/>
      <c r="AF123" s="25"/>
      <c r="AG123" s="25"/>
      <c r="AH123" s="25">
        <f>+'[1]JULIO 2016'!$O$1851</f>
        <v>101500000</v>
      </c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7">
        <f t="shared" si="106"/>
        <v>4.9019607843137081E-3</v>
      </c>
      <c r="AY123" s="25">
        <f t="shared" si="133"/>
        <v>500000</v>
      </c>
      <c r="AZ123" s="25">
        <f t="shared" si="145"/>
        <v>0</v>
      </c>
      <c r="BA123" s="25">
        <f t="shared" si="145"/>
        <v>0</v>
      </c>
      <c r="BB123" s="25">
        <f t="shared" si="145"/>
        <v>0</v>
      </c>
      <c r="BC123" s="25">
        <f t="shared" si="146"/>
        <v>500000</v>
      </c>
      <c r="BD123" s="25">
        <f t="shared" si="146"/>
        <v>0</v>
      </c>
      <c r="BE123" s="25">
        <f t="shared" si="146"/>
        <v>0</v>
      </c>
      <c r="BF123" s="25">
        <f t="shared" si="146"/>
        <v>0</v>
      </c>
      <c r="BG123" s="25">
        <f t="shared" si="146"/>
        <v>0</v>
      </c>
      <c r="BH123" s="25">
        <f t="shared" si="146"/>
        <v>0</v>
      </c>
      <c r="BI123" s="25">
        <f t="shared" si="146"/>
        <v>0</v>
      </c>
      <c r="BJ123" s="25">
        <f t="shared" si="146"/>
        <v>0</v>
      </c>
      <c r="BK123" s="25">
        <f t="shared" si="146"/>
        <v>0</v>
      </c>
      <c r="BL123" s="25">
        <f t="shared" si="146"/>
        <v>0</v>
      </c>
      <c r="BM123" s="25">
        <f t="shared" si="146"/>
        <v>0</v>
      </c>
      <c r="BN123" s="25">
        <f t="shared" si="146"/>
        <v>0</v>
      </c>
      <c r="BO123" s="25"/>
      <c r="BP123" s="25"/>
      <c r="BQ123" s="25">
        <f t="shared" si="147"/>
        <v>0</v>
      </c>
      <c r="BR123" s="25">
        <f t="shared" si="148"/>
        <v>0</v>
      </c>
      <c r="BS123" s="27">
        <f t="shared" si="112"/>
        <v>0.98997126470588237</v>
      </c>
      <c r="BT123" s="25">
        <f t="shared" si="138"/>
        <v>100977069</v>
      </c>
      <c r="BU123" s="25"/>
      <c r="BV123" s="25"/>
      <c r="BW123" s="25"/>
      <c r="BX123" s="25"/>
      <c r="BY123" s="25">
        <f>+'[1]JULIO 2016'!$H$1849</f>
        <v>100977069</v>
      </c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7">
        <f t="shared" si="114"/>
        <v>1.002873529411763E-2</v>
      </c>
      <c r="CP123" s="25">
        <f t="shared" si="139"/>
        <v>1022931</v>
      </c>
      <c r="CQ123" s="25">
        <f t="shared" si="149"/>
        <v>0</v>
      </c>
      <c r="CR123" s="25">
        <f t="shared" si="149"/>
        <v>0</v>
      </c>
      <c r="CS123" s="25">
        <f t="shared" si="149"/>
        <v>0</v>
      </c>
      <c r="CT123" s="25">
        <f t="shared" si="149"/>
        <v>1022931</v>
      </c>
      <c r="CU123" s="25">
        <f t="shared" si="149"/>
        <v>0</v>
      </c>
      <c r="CV123" s="25">
        <f t="shared" si="149"/>
        <v>0</v>
      </c>
      <c r="CW123" s="25">
        <f t="shared" si="150"/>
        <v>0</v>
      </c>
      <c r="CX123" s="25">
        <f t="shared" si="150"/>
        <v>0</v>
      </c>
      <c r="CY123" s="25">
        <f t="shared" si="150"/>
        <v>0</v>
      </c>
      <c r="CZ123" s="25">
        <f t="shared" si="151"/>
        <v>0</v>
      </c>
      <c r="DA123" s="25">
        <f t="shared" si="151"/>
        <v>0</v>
      </c>
      <c r="DB123" s="25">
        <f t="shared" si="151"/>
        <v>0</v>
      </c>
      <c r="DC123" s="25">
        <f t="shared" si="152"/>
        <v>0</v>
      </c>
      <c r="DD123" s="25">
        <f t="shared" si="152"/>
        <v>0</v>
      </c>
      <c r="DE123" s="25">
        <f t="shared" si="152"/>
        <v>0</v>
      </c>
      <c r="DF123" s="25"/>
      <c r="DG123" s="25">
        <f t="shared" si="153"/>
        <v>0</v>
      </c>
      <c r="DH123" s="25">
        <f t="shared" si="153"/>
        <v>0</v>
      </c>
      <c r="DI123" s="25">
        <f t="shared" si="153"/>
        <v>0</v>
      </c>
    </row>
    <row r="124" spans="1:113" ht="38.25" customHeight="1" x14ac:dyDescent="0.25">
      <c r="A124" s="232"/>
      <c r="B124" s="227"/>
      <c r="C124" s="73" t="s">
        <v>346</v>
      </c>
      <c r="D124" s="22" t="s">
        <v>347</v>
      </c>
      <c r="E124" s="96">
        <v>510</v>
      </c>
      <c r="F124" s="24" t="s">
        <v>343</v>
      </c>
      <c r="G124" s="25">
        <f t="shared" si="131"/>
        <v>10000000</v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>
        <v>10000000</v>
      </c>
      <c r="T124" s="25"/>
      <c r="U124" s="25"/>
      <c r="V124" s="25"/>
      <c r="W124" s="25"/>
      <c r="X124" s="25"/>
      <c r="Y124" s="25"/>
      <c r="Z124" s="25"/>
      <c r="AB124" s="27">
        <f t="shared" si="104"/>
        <v>0</v>
      </c>
      <c r="AC124" s="25">
        <f t="shared" si="132"/>
        <v>0</v>
      </c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7">
        <f t="shared" si="106"/>
        <v>1</v>
      </c>
      <c r="AY124" s="25">
        <f t="shared" si="133"/>
        <v>10000000</v>
      </c>
      <c r="AZ124" s="25">
        <f t="shared" si="145"/>
        <v>0</v>
      </c>
      <c r="BA124" s="25">
        <f t="shared" si="145"/>
        <v>0</v>
      </c>
      <c r="BB124" s="25">
        <f t="shared" si="145"/>
        <v>0</v>
      </c>
      <c r="BC124" s="25">
        <f t="shared" si="146"/>
        <v>0</v>
      </c>
      <c r="BD124" s="25">
        <f t="shared" si="146"/>
        <v>0</v>
      </c>
      <c r="BE124" s="25">
        <f t="shared" si="146"/>
        <v>0</v>
      </c>
      <c r="BF124" s="25">
        <f t="shared" si="146"/>
        <v>0</v>
      </c>
      <c r="BG124" s="25">
        <f t="shared" si="146"/>
        <v>0</v>
      </c>
      <c r="BH124" s="25">
        <f t="shared" si="146"/>
        <v>0</v>
      </c>
      <c r="BI124" s="25">
        <f t="shared" si="146"/>
        <v>0</v>
      </c>
      <c r="BJ124" s="25">
        <f t="shared" si="146"/>
        <v>0</v>
      </c>
      <c r="BK124" s="25">
        <f t="shared" si="146"/>
        <v>10000000</v>
      </c>
      <c r="BL124" s="25">
        <f t="shared" si="146"/>
        <v>0</v>
      </c>
      <c r="BM124" s="25">
        <f t="shared" si="146"/>
        <v>0</v>
      </c>
      <c r="BN124" s="25">
        <f t="shared" si="146"/>
        <v>0</v>
      </c>
      <c r="BO124" s="25"/>
      <c r="BP124" s="25"/>
      <c r="BQ124" s="25">
        <f t="shared" si="147"/>
        <v>0</v>
      </c>
      <c r="BR124" s="25">
        <f t="shared" si="148"/>
        <v>0</v>
      </c>
      <c r="BS124" s="27">
        <f t="shared" si="112"/>
        <v>0</v>
      </c>
      <c r="BT124" s="25">
        <f t="shared" si="138"/>
        <v>0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7">
        <f t="shared" si="114"/>
        <v>1</v>
      </c>
      <c r="CP124" s="25">
        <f t="shared" si="139"/>
        <v>10000000</v>
      </c>
      <c r="CQ124" s="25">
        <f t="shared" si="149"/>
        <v>0</v>
      </c>
      <c r="CR124" s="25">
        <f t="shared" si="149"/>
        <v>0</v>
      </c>
      <c r="CS124" s="25">
        <f t="shared" si="149"/>
        <v>0</v>
      </c>
      <c r="CT124" s="25">
        <f t="shared" si="149"/>
        <v>0</v>
      </c>
      <c r="CU124" s="25">
        <f t="shared" si="149"/>
        <v>0</v>
      </c>
      <c r="CV124" s="25">
        <f t="shared" si="149"/>
        <v>0</v>
      </c>
      <c r="CW124" s="25">
        <f t="shared" si="150"/>
        <v>0</v>
      </c>
      <c r="CX124" s="25">
        <f t="shared" si="150"/>
        <v>0</v>
      </c>
      <c r="CY124" s="25">
        <f t="shared" si="150"/>
        <v>0</v>
      </c>
      <c r="CZ124" s="25">
        <f t="shared" si="151"/>
        <v>0</v>
      </c>
      <c r="DA124" s="25">
        <f t="shared" si="151"/>
        <v>0</v>
      </c>
      <c r="DB124" s="25">
        <f t="shared" si="151"/>
        <v>10000000</v>
      </c>
      <c r="DC124" s="25">
        <f t="shared" si="152"/>
        <v>0</v>
      </c>
      <c r="DD124" s="25">
        <f t="shared" si="152"/>
        <v>0</v>
      </c>
      <c r="DE124" s="25">
        <f t="shared" si="152"/>
        <v>0</v>
      </c>
      <c r="DF124" s="25"/>
      <c r="DG124" s="25">
        <f t="shared" si="153"/>
        <v>0</v>
      </c>
      <c r="DH124" s="25">
        <f t="shared" si="153"/>
        <v>0</v>
      </c>
      <c r="DI124" s="25">
        <f t="shared" si="153"/>
        <v>0</v>
      </c>
    </row>
    <row r="125" spans="1:113" ht="39.75" customHeight="1" x14ac:dyDescent="0.25">
      <c r="A125" s="232"/>
      <c r="B125" s="93" t="s">
        <v>348</v>
      </c>
      <c r="C125" s="73" t="s">
        <v>349</v>
      </c>
      <c r="D125" s="22" t="s">
        <v>350</v>
      </c>
      <c r="E125" s="96">
        <v>510</v>
      </c>
      <c r="F125" s="24" t="s">
        <v>343</v>
      </c>
      <c r="G125" s="25">
        <f t="shared" si="131"/>
        <v>80000000</v>
      </c>
      <c r="H125" s="25"/>
      <c r="I125" s="25"/>
      <c r="J125" s="25"/>
      <c r="K125" s="25">
        <v>80000000</v>
      </c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B125" s="27">
        <f t="shared" si="104"/>
        <v>1</v>
      </c>
      <c r="AC125" s="25">
        <f t="shared" si="132"/>
        <v>80000000</v>
      </c>
      <c r="AD125" s="25"/>
      <c r="AE125" s="25"/>
      <c r="AF125" s="25"/>
      <c r="AG125" s="25"/>
      <c r="AH125" s="25">
        <f>+'[4]ENERO 2016'!$O$625</f>
        <v>80000000</v>
      </c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7">
        <f t="shared" si="106"/>
        <v>0</v>
      </c>
      <c r="AY125" s="25">
        <f t="shared" si="133"/>
        <v>0</v>
      </c>
      <c r="AZ125" s="25">
        <f t="shared" si="145"/>
        <v>0</v>
      </c>
      <c r="BA125" s="25">
        <f t="shared" si="145"/>
        <v>0</v>
      </c>
      <c r="BB125" s="25">
        <f t="shared" si="145"/>
        <v>0</v>
      </c>
      <c r="BC125" s="25">
        <f t="shared" si="146"/>
        <v>0</v>
      </c>
      <c r="BD125" s="25">
        <f t="shared" si="146"/>
        <v>0</v>
      </c>
      <c r="BE125" s="25">
        <f t="shared" si="146"/>
        <v>0</v>
      </c>
      <c r="BF125" s="25">
        <f t="shared" si="146"/>
        <v>0</v>
      </c>
      <c r="BG125" s="25">
        <f t="shared" si="146"/>
        <v>0</v>
      </c>
      <c r="BH125" s="25">
        <f t="shared" si="146"/>
        <v>0</v>
      </c>
      <c r="BI125" s="25">
        <f t="shared" si="146"/>
        <v>0</v>
      </c>
      <c r="BJ125" s="25">
        <f t="shared" si="146"/>
        <v>0</v>
      </c>
      <c r="BK125" s="25">
        <f t="shared" si="146"/>
        <v>0</v>
      </c>
      <c r="BL125" s="25">
        <f t="shared" si="146"/>
        <v>0</v>
      </c>
      <c r="BM125" s="25">
        <f t="shared" si="146"/>
        <v>0</v>
      </c>
      <c r="BN125" s="25">
        <f t="shared" si="146"/>
        <v>0</v>
      </c>
      <c r="BO125" s="25"/>
      <c r="BP125" s="25"/>
      <c r="BQ125" s="25">
        <f t="shared" si="147"/>
        <v>0</v>
      </c>
      <c r="BR125" s="25">
        <f t="shared" si="148"/>
        <v>0</v>
      </c>
      <c r="BS125" s="27">
        <f t="shared" si="112"/>
        <v>0.97971187500000001</v>
      </c>
      <c r="BT125" s="25">
        <f t="shared" si="138"/>
        <v>78376950</v>
      </c>
      <c r="BU125" s="25"/>
      <c r="BV125" s="25"/>
      <c r="BW125" s="25"/>
      <c r="BX125" s="25"/>
      <c r="BY125" s="25">
        <f>+'[8]MARZO 2016 ULTIMO'!$H$1027</f>
        <v>78376950</v>
      </c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7">
        <f t="shared" si="114"/>
        <v>2.028812499999999E-2</v>
      </c>
      <c r="CP125" s="25">
        <f t="shared" si="139"/>
        <v>1623050</v>
      </c>
      <c r="CQ125" s="25">
        <f t="shared" si="149"/>
        <v>0</v>
      </c>
      <c r="CR125" s="25">
        <f t="shared" si="149"/>
        <v>0</v>
      </c>
      <c r="CS125" s="25">
        <f t="shared" si="149"/>
        <v>0</v>
      </c>
      <c r="CT125" s="25">
        <f t="shared" si="149"/>
        <v>1623050</v>
      </c>
      <c r="CU125" s="25">
        <f t="shared" si="149"/>
        <v>0</v>
      </c>
      <c r="CV125" s="25">
        <f t="shared" si="149"/>
        <v>0</v>
      </c>
      <c r="CW125" s="25">
        <f t="shared" si="150"/>
        <v>0</v>
      </c>
      <c r="CX125" s="25">
        <f t="shared" si="150"/>
        <v>0</v>
      </c>
      <c r="CY125" s="25">
        <f t="shared" si="150"/>
        <v>0</v>
      </c>
      <c r="CZ125" s="25">
        <f t="shared" si="151"/>
        <v>0</v>
      </c>
      <c r="DA125" s="25">
        <f t="shared" si="151"/>
        <v>0</v>
      </c>
      <c r="DB125" s="25">
        <f t="shared" si="151"/>
        <v>0</v>
      </c>
      <c r="DC125" s="25">
        <f t="shared" si="152"/>
        <v>0</v>
      </c>
      <c r="DD125" s="25">
        <f t="shared" si="152"/>
        <v>0</v>
      </c>
      <c r="DE125" s="25">
        <f t="shared" si="152"/>
        <v>0</v>
      </c>
      <c r="DF125" s="25"/>
      <c r="DG125" s="25">
        <f t="shared" si="153"/>
        <v>0</v>
      </c>
      <c r="DH125" s="25">
        <f t="shared" si="153"/>
        <v>0</v>
      </c>
      <c r="DI125" s="25">
        <f t="shared" si="153"/>
        <v>0</v>
      </c>
    </row>
    <row r="126" spans="1:113" ht="39.75" customHeight="1" x14ac:dyDescent="0.25">
      <c r="A126" s="232"/>
      <c r="B126" s="93" t="s">
        <v>351</v>
      </c>
      <c r="C126" s="73" t="s">
        <v>352</v>
      </c>
      <c r="D126" s="22" t="s">
        <v>353</v>
      </c>
      <c r="E126" s="96">
        <v>510</v>
      </c>
      <c r="F126" s="24" t="s">
        <v>354</v>
      </c>
      <c r="G126" s="25">
        <f t="shared" si="131"/>
        <v>110000000</v>
      </c>
      <c r="H126" s="25"/>
      <c r="I126" s="25"/>
      <c r="J126" s="25"/>
      <c r="K126" s="25">
        <v>110000000</v>
      </c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B126" s="27">
        <f t="shared" si="104"/>
        <v>1</v>
      </c>
      <c r="AC126" s="25">
        <f t="shared" si="132"/>
        <v>110000000</v>
      </c>
      <c r="AD126" s="25"/>
      <c r="AE126" s="25"/>
      <c r="AF126" s="25"/>
      <c r="AG126" s="25"/>
      <c r="AH126" s="25">
        <f>+'[1]JULIO 2016'!$O$1895</f>
        <v>110000000</v>
      </c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7">
        <f t="shared" si="106"/>
        <v>0</v>
      </c>
      <c r="AY126" s="25">
        <f t="shared" si="133"/>
        <v>0</v>
      </c>
      <c r="AZ126" s="25">
        <f t="shared" si="145"/>
        <v>0</v>
      </c>
      <c r="BA126" s="25">
        <f t="shared" si="145"/>
        <v>0</v>
      </c>
      <c r="BB126" s="25">
        <f t="shared" si="145"/>
        <v>0</v>
      </c>
      <c r="BC126" s="25">
        <f t="shared" si="146"/>
        <v>0</v>
      </c>
      <c r="BD126" s="25">
        <f t="shared" si="146"/>
        <v>0</v>
      </c>
      <c r="BE126" s="25">
        <f t="shared" si="146"/>
        <v>0</v>
      </c>
      <c r="BF126" s="25">
        <f t="shared" si="146"/>
        <v>0</v>
      </c>
      <c r="BG126" s="25">
        <f t="shared" si="146"/>
        <v>0</v>
      </c>
      <c r="BH126" s="25">
        <f t="shared" si="146"/>
        <v>0</v>
      </c>
      <c r="BI126" s="25">
        <f t="shared" si="146"/>
        <v>0</v>
      </c>
      <c r="BJ126" s="25">
        <f t="shared" si="146"/>
        <v>0</v>
      </c>
      <c r="BK126" s="25">
        <f t="shared" si="146"/>
        <v>0</v>
      </c>
      <c r="BL126" s="25">
        <f t="shared" si="146"/>
        <v>0</v>
      </c>
      <c r="BM126" s="25">
        <f t="shared" si="146"/>
        <v>0</v>
      </c>
      <c r="BN126" s="25">
        <f t="shared" si="146"/>
        <v>0</v>
      </c>
      <c r="BO126" s="25"/>
      <c r="BP126" s="25"/>
      <c r="BQ126" s="25">
        <f t="shared" si="147"/>
        <v>0</v>
      </c>
      <c r="BR126" s="25">
        <f t="shared" si="148"/>
        <v>0</v>
      </c>
      <c r="BS126" s="27">
        <f t="shared" si="112"/>
        <v>0.97765769090909094</v>
      </c>
      <c r="BT126" s="25">
        <f t="shared" si="138"/>
        <v>107542346</v>
      </c>
      <c r="BU126" s="25"/>
      <c r="BV126" s="25"/>
      <c r="BW126" s="25"/>
      <c r="BX126" s="25"/>
      <c r="BY126" s="25">
        <f>+'[1]JULIO 2016'!$H$1893</f>
        <v>107542346</v>
      </c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7">
        <f t="shared" si="114"/>
        <v>2.2342309090909063E-2</v>
      </c>
      <c r="CP126" s="25">
        <f t="shared" si="139"/>
        <v>2457654</v>
      </c>
      <c r="CQ126" s="25">
        <f t="shared" si="149"/>
        <v>0</v>
      </c>
      <c r="CR126" s="25">
        <f t="shared" si="149"/>
        <v>0</v>
      </c>
      <c r="CS126" s="25">
        <f t="shared" si="149"/>
        <v>0</v>
      </c>
      <c r="CT126" s="25">
        <f t="shared" si="149"/>
        <v>2457654</v>
      </c>
      <c r="CU126" s="25">
        <f t="shared" si="149"/>
        <v>0</v>
      </c>
      <c r="CV126" s="25">
        <f t="shared" si="149"/>
        <v>0</v>
      </c>
      <c r="CW126" s="25">
        <f t="shared" si="150"/>
        <v>0</v>
      </c>
      <c r="CX126" s="25">
        <f t="shared" si="150"/>
        <v>0</v>
      </c>
      <c r="CY126" s="25">
        <f t="shared" si="150"/>
        <v>0</v>
      </c>
      <c r="CZ126" s="25">
        <f t="shared" si="151"/>
        <v>0</v>
      </c>
      <c r="DA126" s="25">
        <f t="shared" si="151"/>
        <v>0</v>
      </c>
      <c r="DB126" s="25">
        <f t="shared" si="151"/>
        <v>0</v>
      </c>
      <c r="DC126" s="25">
        <f t="shared" si="152"/>
        <v>0</v>
      </c>
      <c r="DD126" s="25">
        <f t="shared" si="152"/>
        <v>0</v>
      </c>
      <c r="DE126" s="25">
        <f t="shared" si="152"/>
        <v>0</v>
      </c>
      <c r="DF126" s="25"/>
      <c r="DG126" s="25">
        <f t="shared" si="153"/>
        <v>0</v>
      </c>
      <c r="DH126" s="25">
        <f t="shared" si="153"/>
        <v>0</v>
      </c>
      <c r="DI126" s="25">
        <f t="shared" si="153"/>
        <v>0</v>
      </c>
    </row>
    <row r="127" spans="1:113" ht="47.25" customHeight="1" x14ac:dyDescent="0.25">
      <c r="A127" s="233"/>
      <c r="B127" s="93" t="s">
        <v>355</v>
      </c>
      <c r="C127" s="73" t="s">
        <v>356</v>
      </c>
      <c r="D127" s="22" t="s">
        <v>357</v>
      </c>
      <c r="E127" s="96">
        <v>310</v>
      </c>
      <c r="F127" s="24" t="s">
        <v>358</v>
      </c>
      <c r="G127" s="25">
        <f t="shared" si="131"/>
        <v>270168096</v>
      </c>
      <c r="H127" s="25"/>
      <c r="I127" s="25"/>
      <c r="J127" s="25"/>
      <c r="K127" s="25">
        <v>243168096</v>
      </c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f>25000000+2000000</f>
        <v>27000000</v>
      </c>
      <c r="AB127" s="27">
        <f t="shared" si="104"/>
        <v>0.54064004285687384</v>
      </c>
      <c r="AC127" s="25">
        <f t="shared" si="132"/>
        <v>146063691</v>
      </c>
      <c r="AD127" s="25"/>
      <c r="AE127" s="25"/>
      <c r="AF127" s="25"/>
      <c r="AG127" s="25"/>
      <c r="AH127" s="25">
        <f>+'[1]JULIO 2016'!$O$477</f>
        <v>145193691</v>
      </c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>
        <f>+'[6]JUNIO 2016'!$AG$407</f>
        <v>870000</v>
      </c>
      <c r="AX127" s="27">
        <f t="shared" si="106"/>
        <v>0.45935995714312616</v>
      </c>
      <c r="AY127" s="25">
        <f t="shared" si="133"/>
        <v>124104405</v>
      </c>
      <c r="AZ127" s="25">
        <f t="shared" si="145"/>
        <v>0</v>
      </c>
      <c r="BA127" s="25">
        <f t="shared" si="145"/>
        <v>0</v>
      </c>
      <c r="BB127" s="25">
        <f t="shared" si="145"/>
        <v>0</v>
      </c>
      <c r="BC127" s="25">
        <f t="shared" si="146"/>
        <v>97974405</v>
      </c>
      <c r="BD127" s="25">
        <f t="shared" si="146"/>
        <v>0</v>
      </c>
      <c r="BE127" s="25">
        <f t="shared" si="146"/>
        <v>0</v>
      </c>
      <c r="BF127" s="25">
        <f t="shared" si="146"/>
        <v>0</v>
      </c>
      <c r="BG127" s="25">
        <f t="shared" si="146"/>
        <v>0</v>
      </c>
      <c r="BH127" s="25">
        <f t="shared" si="146"/>
        <v>0</v>
      </c>
      <c r="BI127" s="25">
        <f t="shared" si="146"/>
        <v>0</v>
      </c>
      <c r="BJ127" s="25">
        <f t="shared" si="146"/>
        <v>0</v>
      </c>
      <c r="BK127" s="25">
        <f t="shared" si="146"/>
        <v>0</v>
      </c>
      <c r="BL127" s="25">
        <f t="shared" si="146"/>
        <v>0</v>
      </c>
      <c r="BM127" s="25">
        <f t="shared" si="146"/>
        <v>0</v>
      </c>
      <c r="BN127" s="25">
        <f t="shared" si="146"/>
        <v>0</v>
      </c>
      <c r="BO127" s="25"/>
      <c r="BP127" s="25"/>
      <c r="BQ127" s="25">
        <f t="shared" si="147"/>
        <v>0</v>
      </c>
      <c r="BR127" s="25">
        <f t="shared" si="148"/>
        <v>26130000</v>
      </c>
      <c r="BS127" s="27">
        <f t="shared" si="112"/>
        <v>0.25278606915895796</v>
      </c>
      <c r="BT127" s="25">
        <f t="shared" si="138"/>
        <v>68294731</v>
      </c>
      <c r="BU127" s="25"/>
      <c r="BV127" s="25"/>
      <c r="BW127" s="25"/>
      <c r="BX127" s="25"/>
      <c r="BY127" s="25">
        <f>+'[1]JULIO 2016'!$H$475-CN127</f>
        <v>67424731</v>
      </c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>
        <f>+'[6]JUNIO 2016'!$H$439</f>
        <v>870000</v>
      </c>
      <c r="CO127" s="27">
        <f t="shared" si="114"/>
        <v>0.74721393084104204</v>
      </c>
      <c r="CP127" s="25">
        <f t="shared" si="139"/>
        <v>201873365</v>
      </c>
      <c r="CQ127" s="25">
        <f t="shared" si="149"/>
        <v>0</v>
      </c>
      <c r="CR127" s="25">
        <f t="shared" si="149"/>
        <v>0</v>
      </c>
      <c r="CS127" s="25">
        <f t="shared" si="149"/>
        <v>0</v>
      </c>
      <c r="CT127" s="25">
        <f t="shared" si="149"/>
        <v>175743365</v>
      </c>
      <c r="CU127" s="25">
        <f t="shared" si="149"/>
        <v>0</v>
      </c>
      <c r="CV127" s="25">
        <f t="shared" si="149"/>
        <v>0</v>
      </c>
      <c r="CW127" s="25">
        <f t="shared" si="150"/>
        <v>0</v>
      </c>
      <c r="CX127" s="25">
        <f t="shared" si="150"/>
        <v>0</v>
      </c>
      <c r="CY127" s="25">
        <f t="shared" si="150"/>
        <v>0</v>
      </c>
      <c r="CZ127" s="25">
        <f t="shared" si="151"/>
        <v>0</v>
      </c>
      <c r="DA127" s="25">
        <f t="shared" si="151"/>
        <v>0</v>
      </c>
      <c r="DB127" s="25">
        <f t="shared" si="151"/>
        <v>0</v>
      </c>
      <c r="DC127" s="25">
        <f t="shared" si="152"/>
        <v>0</v>
      </c>
      <c r="DD127" s="25">
        <f t="shared" si="152"/>
        <v>0</v>
      </c>
      <c r="DE127" s="25">
        <f t="shared" si="152"/>
        <v>0</v>
      </c>
      <c r="DF127" s="25"/>
      <c r="DG127" s="25">
        <f t="shared" si="153"/>
        <v>0</v>
      </c>
      <c r="DH127" s="25">
        <f t="shared" si="153"/>
        <v>0</v>
      </c>
      <c r="DI127" s="25">
        <f t="shared" si="153"/>
        <v>26130000</v>
      </c>
    </row>
    <row r="128" spans="1:113" s="48" customFormat="1" ht="18.75" customHeight="1" thickBot="1" x14ac:dyDescent="0.3">
      <c r="A128" s="100"/>
      <c r="B128" s="246" t="s">
        <v>359</v>
      </c>
      <c r="C128" s="247"/>
      <c r="D128" s="248"/>
      <c r="E128" s="101"/>
      <c r="F128" s="102"/>
      <c r="G128" s="65">
        <f t="shared" ref="G128:Z128" si="154">SUM(G109:G127)</f>
        <v>12177545554</v>
      </c>
      <c r="H128" s="65">
        <f t="shared" si="154"/>
        <v>0</v>
      </c>
      <c r="I128" s="65">
        <f t="shared" si="154"/>
        <v>6845738942</v>
      </c>
      <c r="J128" s="65">
        <f t="shared" si="154"/>
        <v>171003327</v>
      </c>
      <c r="K128" s="65">
        <f t="shared" si="154"/>
        <v>630168096</v>
      </c>
      <c r="L128" s="65">
        <f t="shared" si="154"/>
        <v>0</v>
      </c>
      <c r="M128" s="65">
        <f t="shared" si="154"/>
        <v>54387</v>
      </c>
      <c r="N128" s="65">
        <f t="shared" si="154"/>
        <v>30665828</v>
      </c>
      <c r="O128" s="65">
        <f t="shared" si="154"/>
        <v>1940856</v>
      </c>
      <c r="P128" s="65">
        <f t="shared" si="154"/>
        <v>3438802</v>
      </c>
      <c r="Q128" s="65">
        <f t="shared" si="154"/>
        <v>345941457</v>
      </c>
      <c r="R128" s="65">
        <f t="shared" si="154"/>
        <v>0</v>
      </c>
      <c r="S128" s="65">
        <f t="shared" si="154"/>
        <v>390000000</v>
      </c>
      <c r="T128" s="65">
        <f t="shared" si="154"/>
        <v>485000000</v>
      </c>
      <c r="U128" s="65">
        <f t="shared" si="154"/>
        <v>0</v>
      </c>
      <c r="V128" s="65">
        <f t="shared" si="154"/>
        <v>0</v>
      </c>
      <c r="W128" s="65">
        <f t="shared" si="154"/>
        <v>0</v>
      </c>
      <c r="X128" s="65">
        <f t="shared" si="154"/>
        <v>2700000000</v>
      </c>
      <c r="Y128" s="65">
        <f t="shared" si="154"/>
        <v>0</v>
      </c>
      <c r="Z128" s="65">
        <f t="shared" si="154"/>
        <v>573593859</v>
      </c>
      <c r="AB128" s="44">
        <f t="shared" si="104"/>
        <v>0.67529335526064416</v>
      </c>
      <c r="AC128" s="65">
        <f>SUM(AC109:AC127)</f>
        <v>8223415596</v>
      </c>
      <c r="AD128" s="65"/>
      <c r="AE128" s="65">
        <f t="shared" ref="AE128:AW128" si="155">SUM(AE109:AE127)</f>
        <v>0</v>
      </c>
      <c r="AF128" s="65">
        <f t="shared" si="155"/>
        <v>3958163433</v>
      </c>
      <c r="AG128" s="65">
        <f t="shared" si="155"/>
        <v>52484687</v>
      </c>
      <c r="AH128" s="65">
        <f t="shared" si="155"/>
        <v>521161691</v>
      </c>
      <c r="AI128" s="65">
        <f t="shared" si="155"/>
        <v>0</v>
      </c>
      <c r="AJ128" s="65">
        <f t="shared" si="155"/>
        <v>0</v>
      </c>
      <c r="AK128" s="65">
        <f t="shared" si="155"/>
        <v>0</v>
      </c>
      <c r="AL128" s="65">
        <f t="shared" si="155"/>
        <v>0</v>
      </c>
      <c r="AM128" s="65">
        <f t="shared" si="155"/>
        <v>0</v>
      </c>
      <c r="AN128" s="65">
        <f t="shared" si="155"/>
        <v>164856575</v>
      </c>
      <c r="AO128" s="65">
        <f t="shared" si="155"/>
        <v>0</v>
      </c>
      <c r="AP128" s="65">
        <f t="shared" si="155"/>
        <v>250000000</v>
      </c>
      <c r="AQ128" s="65">
        <f t="shared" si="155"/>
        <v>485000000</v>
      </c>
      <c r="AR128" s="65">
        <f t="shared" si="155"/>
        <v>0</v>
      </c>
      <c r="AS128" s="65">
        <f t="shared" si="155"/>
        <v>0</v>
      </c>
      <c r="AT128" s="65">
        <f t="shared" si="155"/>
        <v>0</v>
      </c>
      <c r="AU128" s="65">
        <f t="shared" si="155"/>
        <v>2700000000</v>
      </c>
      <c r="AV128" s="65">
        <f t="shared" si="155"/>
        <v>0</v>
      </c>
      <c r="AW128" s="65">
        <f t="shared" si="155"/>
        <v>91749210</v>
      </c>
      <c r="AX128" s="44">
        <f t="shared" si="106"/>
        <v>0.32470664473935584</v>
      </c>
      <c r="AY128" s="65">
        <f>SUM(AY109:AY127)</f>
        <v>3954129958</v>
      </c>
      <c r="AZ128" s="65">
        <f t="shared" ref="AZ128:BR128" si="156">SUM(AZ109:AZ127)</f>
        <v>0</v>
      </c>
      <c r="BA128" s="65">
        <f t="shared" si="156"/>
        <v>2887575509</v>
      </c>
      <c r="BB128" s="65">
        <f t="shared" si="156"/>
        <v>118518640</v>
      </c>
      <c r="BC128" s="65">
        <f t="shared" si="156"/>
        <v>109006405</v>
      </c>
      <c r="BD128" s="65">
        <f t="shared" si="156"/>
        <v>0</v>
      </c>
      <c r="BE128" s="65">
        <f t="shared" si="156"/>
        <v>54387</v>
      </c>
      <c r="BF128" s="65">
        <f t="shared" si="156"/>
        <v>30665828</v>
      </c>
      <c r="BG128" s="65">
        <f t="shared" si="156"/>
        <v>1940856</v>
      </c>
      <c r="BH128" s="65">
        <f t="shared" si="156"/>
        <v>3438802</v>
      </c>
      <c r="BI128" s="65">
        <f t="shared" si="156"/>
        <v>181084882</v>
      </c>
      <c r="BJ128" s="65">
        <f t="shared" si="156"/>
        <v>0</v>
      </c>
      <c r="BK128" s="65">
        <f t="shared" si="156"/>
        <v>140000000</v>
      </c>
      <c r="BL128" s="65">
        <f t="shared" si="156"/>
        <v>0</v>
      </c>
      <c r="BM128" s="65">
        <f t="shared" si="156"/>
        <v>0</v>
      </c>
      <c r="BN128" s="65">
        <f t="shared" si="156"/>
        <v>0</v>
      </c>
      <c r="BO128" s="65">
        <f t="shared" si="156"/>
        <v>0</v>
      </c>
      <c r="BP128" s="65">
        <f t="shared" si="156"/>
        <v>0</v>
      </c>
      <c r="BQ128" s="65">
        <f t="shared" si="156"/>
        <v>0</v>
      </c>
      <c r="BR128" s="65">
        <f t="shared" si="156"/>
        <v>481844649</v>
      </c>
      <c r="BS128" s="44">
        <f t="shared" si="112"/>
        <v>0.31453696247860491</v>
      </c>
      <c r="BT128" s="65">
        <f t="shared" ref="BT128:CJ128" si="157">SUM(BT109:BT127)</f>
        <v>3830288189</v>
      </c>
      <c r="BU128" s="65">
        <f t="shared" si="157"/>
        <v>0</v>
      </c>
      <c r="BV128" s="65">
        <f t="shared" si="157"/>
        <v>0</v>
      </c>
      <c r="BW128" s="65">
        <f t="shared" si="157"/>
        <v>2122879933</v>
      </c>
      <c r="BX128" s="65">
        <f t="shared" si="157"/>
        <v>45348340</v>
      </c>
      <c r="BY128" s="65">
        <f t="shared" si="157"/>
        <v>427579617</v>
      </c>
      <c r="BZ128" s="65">
        <f t="shared" si="157"/>
        <v>0</v>
      </c>
      <c r="CA128" s="65">
        <f t="shared" si="157"/>
        <v>0</v>
      </c>
      <c r="CB128" s="65">
        <f t="shared" si="157"/>
        <v>0</v>
      </c>
      <c r="CC128" s="65">
        <f t="shared" si="157"/>
        <v>0</v>
      </c>
      <c r="CD128" s="65">
        <f t="shared" si="157"/>
        <v>0</v>
      </c>
      <c r="CE128" s="65">
        <f t="shared" si="157"/>
        <v>94856575</v>
      </c>
      <c r="CF128" s="65">
        <f t="shared" si="157"/>
        <v>0</v>
      </c>
      <c r="CG128" s="65">
        <f t="shared" si="157"/>
        <v>249680327</v>
      </c>
      <c r="CH128" s="65">
        <f t="shared" si="157"/>
        <v>359172189</v>
      </c>
      <c r="CI128" s="65">
        <f t="shared" si="157"/>
        <v>0</v>
      </c>
      <c r="CJ128" s="65">
        <f t="shared" si="157"/>
        <v>0</v>
      </c>
      <c r="CK128" s="65"/>
      <c r="CL128" s="65">
        <f>SUM(CL109:CL127)</f>
        <v>452887249</v>
      </c>
      <c r="CM128" s="65">
        <f>SUM(CM109:CM127)</f>
        <v>0</v>
      </c>
      <c r="CN128" s="65">
        <f>SUM(CN109:CN127)</f>
        <v>77883959</v>
      </c>
      <c r="CO128" s="44">
        <f t="shared" si="114"/>
        <v>0.68546303752139504</v>
      </c>
      <c r="CP128" s="65">
        <f t="shared" ref="CP128:DI128" si="158">SUM(CP109:CP127)</f>
        <v>8347257365</v>
      </c>
      <c r="CQ128" s="65">
        <f t="shared" si="158"/>
        <v>0</v>
      </c>
      <c r="CR128" s="65">
        <f t="shared" si="158"/>
        <v>4722859009</v>
      </c>
      <c r="CS128" s="65">
        <f t="shared" si="158"/>
        <v>125654987</v>
      </c>
      <c r="CT128" s="65">
        <f t="shared" si="158"/>
        <v>202588479</v>
      </c>
      <c r="CU128" s="65">
        <f t="shared" si="158"/>
        <v>0</v>
      </c>
      <c r="CV128" s="65">
        <f t="shared" si="158"/>
        <v>54387</v>
      </c>
      <c r="CW128" s="65">
        <f t="shared" si="158"/>
        <v>30665828</v>
      </c>
      <c r="CX128" s="65">
        <f t="shared" si="158"/>
        <v>1940856</v>
      </c>
      <c r="CY128" s="65">
        <f t="shared" si="158"/>
        <v>3438802</v>
      </c>
      <c r="CZ128" s="65">
        <f t="shared" si="158"/>
        <v>251084882</v>
      </c>
      <c r="DA128" s="65">
        <f t="shared" si="158"/>
        <v>0</v>
      </c>
      <c r="DB128" s="65">
        <f t="shared" si="158"/>
        <v>140319673</v>
      </c>
      <c r="DC128" s="65">
        <f t="shared" si="158"/>
        <v>125827811</v>
      </c>
      <c r="DD128" s="65">
        <f t="shared" si="158"/>
        <v>0</v>
      </c>
      <c r="DE128" s="65">
        <f t="shared" si="158"/>
        <v>0</v>
      </c>
      <c r="DF128" s="65">
        <f t="shared" si="158"/>
        <v>0</v>
      </c>
      <c r="DG128" s="65">
        <f t="shared" si="158"/>
        <v>2247112751</v>
      </c>
      <c r="DH128" s="65">
        <f t="shared" si="158"/>
        <v>0</v>
      </c>
      <c r="DI128" s="65">
        <f t="shared" si="158"/>
        <v>495709900</v>
      </c>
    </row>
    <row r="129" spans="3:113" ht="5.25" customHeight="1" thickTop="1" x14ac:dyDescent="0.25">
      <c r="C129" s="103"/>
      <c r="D129" s="103"/>
      <c r="E129" s="103"/>
      <c r="F129" s="103"/>
      <c r="G129" s="104"/>
      <c r="H129" s="104"/>
      <c r="I129" s="105"/>
      <c r="J129" s="104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B129" s="107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107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107"/>
      <c r="BT129" s="108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107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</row>
    <row r="130" spans="3:113" ht="19.5" customHeight="1" x14ac:dyDescent="0.25">
      <c r="C130" s="249" t="s">
        <v>360</v>
      </c>
      <c r="D130" s="250"/>
      <c r="E130" s="251"/>
      <c r="F130" s="109"/>
      <c r="G130" s="52">
        <f t="shared" ref="G130:Z130" si="159">G20+G58+G91+G108+G128</f>
        <v>22057544103</v>
      </c>
      <c r="H130" s="52">
        <f t="shared" si="159"/>
        <v>200000000</v>
      </c>
      <c r="I130" s="52">
        <f t="shared" si="159"/>
        <v>8727003733</v>
      </c>
      <c r="J130" s="52">
        <f t="shared" si="159"/>
        <v>171003327</v>
      </c>
      <c r="K130" s="52">
        <f t="shared" si="159"/>
        <v>2601016897</v>
      </c>
      <c r="L130" s="52">
        <f t="shared" si="159"/>
        <v>138372986</v>
      </c>
      <c r="M130" s="52">
        <f t="shared" si="159"/>
        <v>54387</v>
      </c>
      <c r="N130" s="52">
        <f t="shared" si="159"/>
        <v>30665828</v>
      </c>
      <c r="O130" s="52">
        <f t="shared" si="159"/>
        <v>1940856</v>
      </c>
      <c r="P130" s="52">
        <f t="shared" si="159"/>
        <v>3438802</v>
      </c>
      <c r="Q130" s="52">
        <f t="shared" si="159"/>
        <v>345941457</v>
      </c>
      <c r="R130" s="52">
        <f t="shared" si="159"/>
        <v>1544000000</v>
      </c>
      <c r="S130" s="52">
        <f t="shared" si="159"/>
        <v>1142029623</v>
      </c>
      <c r="T130" s="52">
        <f t="shared" si="159"/>
        <v>486796640</v>
      </c>
      <c r="U130" s="52">
        <f t="shared" si="159"/>
        <v>1104833768</v>
      </c>
      <c r="V130" s="52">
        <f t="shared" si="159"/>
        <v>1262551657</v>
      </c>
      <c r="W130" s="52">
        <f t="shared" si="159"/>
        <v>11169156</v>
      </c>
      <c r="X130" s="52">
        <f t="shared" si="159"/>
        <v>2700000000</v>
      </c>
      <c r="Y130" s="52">
        <f t="shared" si="159"/>
        <v>204741836</v>
      </c>
      <c r="Z130" s="52">
        <f t="shared" si="159"/>
        <v>1381983150</v>
      </c>
      <c r="AB130" s="110">
        <f>+AC130/G130</f>
        <v>0.70844184842294722</v>
      </c>
      <c r="AC130" s="52">
        <f>AC20+AC58+AC91+AC108+AC128</f>
        <v>15626487316</v>
      </c>
      <c r="AD130" s="52"/>
      <c r="AE130" s="52">
        <f t="shared" ref="AE130:AW130" si="160">AE20+AE58+AE91+AE108+AE128</f>
        <v>200000000</v>
      </c>
      <c r="AF130" s="52">
        <f t="shared" si="160"/>
        <v>5035258123</v>
      </c>
      <c r="AG130" s="52">
        <f t="shared" si="160"/>
        <v>52484687</v>
      </c>
      <c r="AH130" s="52">
        <f t="shared" si="160"/>
        <v>2193660899</v>
      </c>
      <c r="AI130" s="52">
        <f t="shared" si="160"/>
        <v>84259685</v>
      </c>
      <c r="AJ130" s="52">
        <f t="shared" si="160"/>
        <v>0</v>
      </c>
      <c r="AK130" s="52">
        <f t="shared" si="160"/>
        <v>0</v>
      </c>
      <c r="AL130" s="52">
        <f t="shared" si="160"/>
        <v>0</v>
      </c>
      <c r="AM130" s="52">
        <f t="shared" si="160"/>
        <v>0</v>
      </c>
      <c r="AN130" s="52">
        <f t="shared" si="160"/>
        <v>164856575</v>
      </c>
      <c r="AO130" s="52">
        <f t="shared" si="160"/>
        <v>1496388655</v>
      </c>
      <c r="AP130" s="52">
        <f t="shared" si="160"/>
        <v>829874374</v>
      </c>
      <c r="AQ130" s="52">
        <f t="shared" si="160"/>
        <v>486796640</v>
      </c>
      <c r="AR130" s="52">
        <f t="shared" si="160"/>
        <v>790891234</v>
      </c>
      <c r="AS130" s="52">
        <f t="shared" si="160"/>
        <v>901639192</v>
      </c>
      <c r="AT130" s="52">
        <f t="shared" si="160"/>
        <v>0</v>
      </c>
      <c r="AU130" s="52">
        <f t="shared" si="160"/>
        <v>2700000000</v>
      </c>
      <c r="AV130" s="52">
        <f t="shared" si="160"/>
        <v>23350298</v>
      </c>
      <c r="AW130" s="52">
        <f t="shared" si="160"/>
        <v>667026954</v>
      </c>
      <c r="AX130" s="111">
        <f>1-AB130</f>
        <v>0.29155815157705278</v>
      </c>
      <c r="AY130" s="52">
        <f t="shared" ref="AY130:BR130" si="161">AY20+AY58+AY91+AY108+AY128</f>
        <v>6431056787</v>
      </c>
      <c r="AZ130" s="52">
        <f t="shared" si="161"/>
        <v>0</v>
      </c>
      <c r="BA130" s="52">
        <f t="shared" si="161"/>
        <v>3691745610</v>
      </c>
      <c r="BB130" s="52">
        <f t="shared" si="161"/>
        <v>118518640</v>
      </c>
      <c r="BC130" s="52">
        <f t="shared" si="161"/>
        <v>407355998</v>
      </c>
      <c r="BD130" s="52">
        <f t="shared" si="161"/>
        <v>54113301</v>
      </c>
      <c r="BE130" s="52">
        <f t="shared" si="161"/>
        <v>54387</v>
      </c>
      <c r="BF130" s="52">
        <f t="shared" si="161"/>
        <v>30665828</v>
      </c>
      <c r="BG130" s="52">
        <f t="shared" si="161"/>
        <v>1940856</v>
      </c>
      <c r="BH130" s="52">
        <f t="shared" si="161"/>
        <v>3438802</v>
      </c>
      <c r="BI130" s="52">
        <f t="shared" si="161"/>
        <v>181084882</v>
      </c>
      <c r="BJ130" s="52">
        <f t="shared" si="161"/>
        <v>47611345</v>
      </c>
      <c r="BK130" s="52">
        <f t="shared" si="161"/>
        <v>312155249</v>
      </c>
      <c r="BL130" s="52">
        <f t="shared" si="161"/>
        <v>0</v>
      </c>
      <c r="BM130" s="52">
        <f t="shared" si="161"/>
        <v>313942534</v>
      </c>
      <c r="BN130" s="52">
        <f t="shared" si="161"/>
        <v>360912465</v>
      </c>
      <c r="BO130" s="52">
        <f t="shared" si="161"/>
        <v>11169156</v>
      </c>
      <c r="BP130" s="52">
        <f t="shared" si="161"/>
        <v>0</v>
      </c>
      <c r="BQ130" s="52">
        <f t="shared" si="161"/>
        <v>181391538</v>
      </c>
      <c r="BR130" s="52">
        <f t="shared" si="161"/>
        <v>714956196</v>
      </c>
      <c r="BS130" s="111">
        <f>+BT130/G130</f>
        <v>0.46300961676921099</v>
      </c>
      <c r="BT130" s="52">
        <f t="shared" ref="BT130:CN130" si="162">BT20+BT58+BT91+BT108+BT128</f>
        <v>10212855042</v>
      </c>
      <c r="BU130" s="52">
        <f t="shared" si="162"/>
        <v>0</v>
      </c>
      <c r="BV130" s="52">
        <f t="shared" si="162"/>
        <v>192408143</v>
      </c>
      <c r="BW130" s="52">
        <f t="shared" si="162"/>
        <v>3108257947</v>
      </c>
      <c r="BX130" s="52">
        <f t="shared" si="162"/>
        <v>45348340</v>
      </c>
      <c r="BY130" s="52">
        <f t="shared" si="162"/>
        <v>1945215959</v>
      </c>
      <c r="BZ130" s="52">
        <f t="shared" si="162"/>
        <v>40859685</v>
      </c>
      <c r="CA130" s="52">
        <f t="shared" si="162"/>
        <v>0</v>
      </c>
      <c r="CB130" s="52">
        <f t="shared" si="162"/>
        <v>0</v>
      </c>
      <c r="CC130" s="52">
        <f t="shared" si="162"/>
        <v>0</v>
      </c>
      <c r="CD130" s="52">
        <f t="shared" si="162"/>
        <v>0</v>
      </c>
      <c r="CE130" s="52">
        <f t="shared" si="162"/>
        <v>94856575</v>
      </c>
      <c r="CF130" s="52">
        <f t="shared" si="162"/>
        <v>1058288791</v>
      </c>
      <c r="CG130" s="52">
        <f t="shared" si="162"/>
        <v>736438302</v>
      </c>
      <c r="CH130" s="52">
        <f t="shared" si="162"/>
        <v>360968829</v>
      </c>
      <c r="CI130" s="52">
        <f t="shared" si="162"/>
        <v>728056991</v>
      </c>
      <c r="CJ130" s="52">
        <f t="shared" si="162"/>
        <v>827963827</v>
      </c>
      <c r="CK130" s="52">
        <f t="shared" si="162"/>
        <v>0</v>
      </c>
      <c r="CL130" s="52">
        <f t="shared" si="162"/>
        <v>452887249</v>
      </c>
      <c r="CM130" s="52">
        <f t="shared" si="162"/>
        <v>23350298</v>
      </c>
      <c r="CN130" s="52">
        <f t="shared" si="162"/>
        <v>597954106</v>
      </c>
      <c r="CO130" s="27">
        <f>1-BS130</f>
        <v>0.53699038323078896</v>
      </c>
      <c r="CP130" s="52">
        <f t="shared" ref="CP130:DI130" si="163">CP20+CP58+CP91+CP108+CP128</f>
        <v>11844689061</v>
      </c>
      <c r="CQ130" s="52">
        <f t="shared" si="163"/>
        <v>7591857</v>
      </c>
      <c r="CR130" s="52">
        <f t="shared" si="163"/>
        <v>5618745786</v>
      </c>
      <c r="CS130" s="52">
        <f t="shared" si="163"/>
        <v>125654987</v>
      </c>
      <c r="CT130" s="52">
        <f t="shared" si="163"/>
        <v>655800938</v>
      </c>
      <c r="CU130" s="52">
        <f t="shared" si="163"/>
        <v>97513301</v>
      </c>
      <c r="CV130" s="52">
        <f t="shared" si="163"/>
        <v>54387</v>
      </c>
      <c r="CW130" s="52">
        <f t="shared" si="163"/>
        <v>30665828</v>
      </c>
      <c r="CX130" s="52">
        <f t="shared" si="163"/>
        <v>1940856</v>
      </c>
      <c r="CY130" s="52">
        <f t="shared" si="163"/>
        <v>3438802</v>
      </c>
      <c r="CZ130" s="52">
        <f t="shared" si="163"/>
        <v>251084882</v>
      </c>
      <c r="DA130" s="52">
        <f t="shared" si="163"/>
        <v>485711209</v>
      </c>
      <c r="DB130" s="52">
        <f t="shared" si="163"/>
        <v>405591321</v>
      </c>
      <c r="DC130" s="52">
        <f t="shared" si="163"/>
        <v>125827811</v>
      </c>
      <c r="DD130" s="52">
        <f t="shared" si="163"/>
        <v>376776777</v>
      </c>
      <c r="DE130" s="52">
        <f t="shared" si="163"/>
        <v>434587830</v>
      </c>
      <c r="DF130" s="52">
        <f t="shared" si="163"/>
        <v>11169156</v>
      </c>
      <c r="DG130" s="52">
        <f t="shared" si="163"/>
        <v>2247112751</v>
      </c>
      <c r="DH130" s="52">
        <f t="shared" si="163"/>
        <v>181391538</v>
      </c>
      <c r="DI130" s="52">
        <f t="shared" si="163"/>
        <v>784029044</v>
      </c>
    </row>
    <row r="131" spans="3:113" ht="5.25" customHeight="1" x14ac:dyDescent="0.25">
      <c r="C131" s="112"/>
      <c r="D131" s="112"/>
      <c r="E131" s="113"/>
      <c r="F131" s="113"/>
      <c r="G131" s="114"/>
      <c r="H131" s="114"/>
      <c r="I131" s="115"/>
      <c r="J131" s="114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B131" s="117"/>
      <c r="AC131" s="118"/>
      <c r="AD131" s="118"/>
      <c r="AE131" s="118"/>
      <c r="AF131" s="118"/>
      <c r="AG131" s="118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V131" s="116"/>
      <c r="AW131" s="116"/>
      <c r="AX131" s="117"/>
      <c r="AY131" s="118"/>
      <c r="AZ131" s="118"/>
      <c r="BA131" s="118"/>
      <c r="BB131" s="118"/>
      <c r="BC131" s="119"/>
      <c r="BD131" s="119"/>
      <c r="BE131" s="119"/>
      <c r="BF131" s="119"/>
      <c r="BG131" s="119"/>
      <c r="BH131" s="119"/>
      <c r="BI131" s="119"/>
      <c r="BJ131" s="119"/>
      <c r="BK131" s="119"/>
      <c r="BL131" s="119"/>
      <c r="BM131" s="119"/>
      <c r="BN131" s="119"/>
      <c r="BO131" s="119"/>
      <c r="BP131" s="119"/>
      <c r="BQ131" s="119"/>
      <c r="BR131" s="119"/>
      <c r="BS131" s="117"/>
      <c r="BT131" s="120"/>
      <c r="BU131" s="121"/>
      <c r="BV131" s="121"/>
      <c r="BW131" s="121"/>
      <c r="BX131" s="121"/>
      <c r="BY131" s="116"/>
      <c r="BZ131" s="116"/>
      <c r="CA131" s="116"/>
      <c r="CB131" s="116"/>
      <c r="CC131" s="116"/>
      <c r="CD131" s="116"/>
      <c r="CE131" s="116"/>
      <c r="CF131" s="116"/>
      <c r="CG131" s="116"/>
      <c r="CH131" s="116"/>
      <c r="CI131" s="116"/>
      <c r="CJ131" s="116"/>
      <c r="CK131" s="116"/>
      <c r="CL131" s="116"/>
      <c r="CM131" s="116"/>
      <c r="CN131" s="116"/>
      <c r="CO131" s="27"/>
      <c r="CP131" s="122"/>
      <c r="CQ131" s="118"/>
      <c r="CR131" s="118"/>
      <c r="CS131" s="118"/>
      <c r="CT131" s="119"/>
      <c r="CU131" s="119"/>
      <c r="CV131" s="119"/>
      <c r="CW131" s="119"/>
      <c r="CX131" s="119"/>
      <c r="CY131" s="119"/>
      <c r="CZ131" s="119"/>
      <c r="DA131" s="119"/>
      <c r="DB131" s="119"/>
      <c r="DC131" s="119"/>
      <c r="DD131" s="119"/>
      <c r="DE131" s="119"/>
      <c r="DF131" s="119"/>
      <c r="DG131" s="119"/>
      <c r="DH131" s="119"/>
      <c r="DI131" s="119"/>
    </row>
    <row r="132" spans="3:113" ht="16.5" customHeight="1" x14ac:dyDescent="0.25">
      <c r="C132" s="123"/>
      <c r="D132" s="124" t="s">
        <v>361</v>
      </c>
      <c r="E132" s="117">
        <v>111</v>
      </c>
      <c r="F132" s="125"/>
      <c r="G132" s="126">
        <f>SUMIF($E$4:$E$127,"111",$G$4:$G$127)</f>
        <v>4036201186</v>
      </c>
      <c r="H132" s="127">
        <f>SUMIF($E$4:$E$128,"111",$H$4:$H$128)</f>
        <v>0</v>
      </c>
      <c r="I132" s="127">
        <f>SUMIF($E$4:$E$128,"111",$I$4:$I$128)</f>
        <v>3247003733</v>
      </c>
      <c r="J132" s="126">
        <f>SUMIF($E$4:$E$127,"111",$J$4:$J$127)</f>
        <v>171003327</v>
      </c>
      <c r="K132" s="125">
        <f>SUMIF($E$4:$E$128,"111",$K$4:$K$128)</f>
        <v>0</v>
      </c>
      <c r="L132" s="125">
        <f>SUMIF($E$4:$E$127,"111",$L$4:$L$127)</f>
        <v>0</v>
      </c>
      <c r="M132" s="125">
        <f>SUMIF($E$4:$E$127,"111",$M$4:$M$127)</f>
        <v>54387</v>
      </c>
      <c r="N132" s="125">
        <f>SUMIF($E$4:$E$127,"111",$N$4:$N$127)</f>
        <v>30665828</v>
      </c>
      <c r="O132" s="125">
        <f>SUMIF($E$4:$E$127,"111",$O$4:$O$127)</f>
        <v>1940856</v>
      </c>
      <c r="P132" s="125">
        <f>SUMIF($E$4:$E$127,"111",$P$4:$P$127)</f>
        <v>3438802</v>
      </c>
      <c r="Q132" s="125">
        <f>SUMIF($E$4:$E$127,"111",$Q$4:$Q$127)</f>
        <v>250509069</v>
      </c>
      <c r="R132" s="125">
        <f>SUMIF($E$4:$E$127,"111",$R$4:$R$127)</f>
        <v>0</v>
      </c>
      <c r="S132" s="125">
        <f>SUMIF($E$4:$E$127,"111",$S$4:$S$127)</f>
        <v>0</v>
      </c>
      <c r="T132" s="125">
        <f>SUMIF($E$4:$E$127,"111",$T$4:$T$127)</f>
        <v>0</v>
      </c>
      <c r="U132" s="125">
        <f>SUMIF($E$4:$E$127,"111",$U$4:$U$127)</f>
        <v>0</v>
      </c>
      <c r="V132" s="125">
        <f>SUMIF($E$4:$E$127,"111",$V$4:$V$127)</f>
        <v>0</v>
      </c>
      <c r="W132" s="125"/>
      <c r="X132" s="125">
        <f>SUMIF($E$4:$E$127,"111",$X$4:$X$127)</f>
        <v>0</v>
      </c>
      <c r="Y132" s="125">
        <f>SUMIF($E$4:$E$127,"111",$Y$4:$Y$127)</f>
        <v>0</v>
      </c>
      <c r="Z132" s="125">
        <f>SUMIF($E$4:$E$127,"111",$Z$4:$Z$127)</f>
        <v>331585184</v>
      </c>
      <c r="AB132" s="128">
        <f t="shared" ref="AB132:AB141" si="164">+AC132/G132</f>
        <v>0.59288840241671736</v>
      </c>
      <c r="AC132" s="30">
        <f t="shared" ref="AC132:AC138" si="165">SUM(AE132:AW132)</f>
        <v>2393016873</v>
      </c>
      <c r="AD132" s="126">
        <f>SUMIF($E$4:$E$127,"111",$AD$4:$AD$127)</f>
        <v>0</v>
      </c>
      <c r="AE132" s="126">
        <f>SUMIF($E$4:$E$127,"111",$AE$4:$AE$127)</f>
        <v>0</v>
      </c>
      <c r="AF132" s="126">
        <f>SUMIF($E$4:$E$127,"111",$AF$4:$AF$127)</f>
        <v>2247878410</v>
      </c>
      <c r="AG132" s="126">
        <f>SUMIF($E$4:$E$127,"111",$AG$4:$AG$127)</f>
        <v>52484687</v>
      </c>
      <c r="AH132" s="126">
        <f>SUMIF($E$4:$E$127,"111",$AH$4:$AH$127)</f>
        <v>0</v>
      </c>
      <c r="AI132" s="126">
        <f>SUMIF($E$4:$E$127,"111",$AI$4:$AI$127)</f>
        <v>0</v>
      </c>
      <c r="AJ132" s="126">
        <f>SUMIF($E$4:$E$127,"111",$AJ$4:$AJ$127)</f>
        <v>0</v>
      </c>
      <c r="AK132" s="126">
        <f>SUMIF($E$4:$E$127,"111",$AK$4:$AK$127)</f>
        <v>0</v>
      </c>
      <c r="AL132" s="126">
        <f>SUMIF($E$4:$E$127,"111",$AL$4:$AL$127)</f>
        <v>0</v>
      </c>
      <c r="AM132" s="126">
        <f>SUMIF($E$4:$E$127,"111",$AM$4:$AM$127)</f>
        <v>0</v>
      </c>
      <c r="AN132" s="126">
        <f>SUMIF($E$4:$E$127,"111",$AN$4:$AN$127)</f>
        <v>79856575</v>
      </c>
      <c r="AO132" s="126">
        <f>SUMIF($E$4:$E$127,"111",$AO$4:$AO$127)</f>
        <v>0</v>
      </c>
      <c r="AP132" s="126">
        <f>SUMIF($E$4:$E$127,"111",$AP$4:$AP$127)</f>
        <v>0</v>
      </c>
      <c r="AQ132" s="126">
        <f>SUMIF($E$4:$E$127,"111",$AQ$4:$AQ$127)</f>
        <v>0</v>
      </c>
      <c r="AR132" s="126">
        <f>SUMIF($E$4:$E$127,"111",$AR$4:$AR$127)</f>
        <v>0</v>
      </c>
      <c r="AS132" s="126">
        <f>SUMIF($E$4:$E$127,"111",$AR$4:$AR$127)</f>
        <v>0</v>
      </c>
      <c r="AT132" s="126">
        <f>SUMIF($E$4:$E$127,"111",$AT$4:$AT$127)</f>
        <v>0</v>
      </c>
      <c r="AU132" s="126">
        <f>SUMIF($E$4:$E$127,"111",$AU$4:$AU$127)</f>
        <v>0</v>
      </c>
      <c r="AV132" s="126">
        <f>SUMIF($E$4:$E$127,"111",$AV$4:$AV$127)</f>
        <v>0</v>
      </c>
      <c r="AW132" s="126">
        <f>SUMIF($E$4:$E$127,"111",$AW$4:$AW$127)</f>
        <v>12797201</v>
      </c>
      <c r="AX132" s="111">
        <f t="shared" ref="AX132:AX141" si="166">1-AB132</f>
        <v>0.40711159758328264</v>
      </c>
      <c r="AY132" s="30">
        <f t="shared" ref="AY132:AY138" si="167">SUM(AZ132:BR132)</f>
        <v>1643184313</v>
      </c>
      <c r="AZ132" s="129">
        <f>SUMIF($E$4:$E$127,"111",$AZ$4:$AZ$127)</f>
        <v>0</v>
      </c>
      <c r="BA132" s="129">
        <f>SUMIF($E$4:$E$127,"111",$BA$4:$BA$127)</f>
        <v>999125323</v>
      </c>
      <c r="BB132" s="129">
        <f>SUMIF($E$4:$E$127,"111",$BB$4:$BB$127)</f>
        <v>118518640</v>
      </c>
      <c r="BC132" s="129">
        <f>SUMIF($E$4:$E$127,"111",$BC$4:$BC$127)</f>
        <v>0</v>
      </c>
      <c r="BD132" s="129">
        <f>SUMIF($E$4:$E$127,"111",$BD$4:$BD$127)</f>
        <v>0</v>
      </c>
      <c r="BE132" s="129">
        <f>SUMIF($E$4:$E$127,"111",$BE$4:$BE$127)</f>
        <v>54387</v>
      </c>
      <c r="BF132" s="129">
        <f>SUMIF($E$4:$E$128,"111",$BF$4:$BF$128)</f>
        <v>30665828</v>
      </c>
      <c r="BG132" s="129">
        <f>SUMIF($E$4:$E$127,"111",$BG$4:$BG$127)</f>
        <v>1940856</v>
      </c>
      <c r="BH132" s="129">
        <f>SUMIF($E$4:$E$127,"111",$BH$4:$BH$127)</f>
        <v>3438802</v>
      </c>
      <c r="BI132" s="129">
        <f>SUMIF($E$4:$E$127,"111",$BI$4:$BI$127)</f>
        <v>170652494</v>
      </c>
      <c r="BJ132" s="129">
        <f>SUMIF($E$4:$E$127,"111",$BJ$4:$BJ$127)</f>
        <v>0</v>
      </c>
      <c r="BK132" s="129">
        <f>SUMIF($E$4:$E$127,"111",$BK$4:$BK$127)</f>
        <v>0</v>
      </c>
      <c r="BL132" s="129">
        <f>SUMIF($E$4:$E$127,"111",$BL$4:$BL$127)</f>
        <v>0</v>
      </c>
      <c r="BM132" s="129">
        <f>SUMIF($E$4:$E$127,"111",$BM$4:$BM$127)</f>
        <v>0</v>
      </c>
      <c r="BN132" s="129">
        <f>SUMIF($E$4:$E$127,"111",$BN$4:$BN$127)</f>
        <v>0</v>
      </c>
      <c r="BO132" s="129"/>
      <c r="BP132" s="129">
        <f>SUMIF($E$4:$E$127,"111",$BP$4:$BP$127)</f>
        <v>0</v>
      </c>
      <c r="BQ132" s="129">
        <f>SUMIF($E$4:$E$127,"111",$BQ$4:$BQ$127)</f>
        <v>0</v>
      </c>
      <c r="BR132" s="130">
        <f>SUMIF($E$4:$E$127,"111",$BR$4:$BR$127)</f>
        <v>318787983</v>
      </c>
      <c r="BS132" s="131">
        <f t="shared" ref="BS132:BS141" si="168">+BT132/G132</f>
        <v>0.2530585386929719</v>
      </c>
      <c r="BT132" s="37">
        <f t="shared" ref="BT132:BT137" si="169">SUM(BV132:CN132)</f>
        <v>1021395174</v>
      </c>
      <c r="BU132" s="126">
        <f>SUMIF($E$4:$E$127,"111",$BU$4:$BU$127)</f>
        <v>0</v>
      </c>
      <c r="BV132" s="126">
        <f>SUMIF($E$4:$E$127,"111",$BV$4:$BV$127)</f>
        <v>0</v>
      </c>
      <c r="BW132" s="126">
        <f>SUMIF($E$4:$E$127,"111",$BW$4:$BW$127)</f>
        <v>884192159</v>
      </c>
      <c r="BX132" s="126">
        <f>SUMIF($E$4:$E$127,"111",$BX$4:$BX$127)</f>
        <v>45348340</v>
      </c>
      <c r="BY132" s="126">
        <f>SUMIF($E$4:$E$127,"111",$BY$4:$BY$127)</f>
        <v>0</v>
      </c>
      <c r="BZ132" s="126">
        <f>SUMIF($E$4:$E$127,"111",$BZ$4:$BZ$127)</f>
        <v>0</v>
      </c>
      <c r="CA132" s="126">
        <f>SUMIF($E$4:$E$127,"111",$CA$4:$CA$127)</f>
        <v>0</v>
      </c>
      <c r="CB132" s="126">
        <f>SUMIF($E$4:$E$127,"111",$CB$4:$CB$127)</f>
        <v>0</v>
      </c>
      <c r="CC132" s="126">
        <f>SUMIF($E$4:$E$127,"111",$CC$4:$CC$127)</f>
        <v>0</v>
      </c>
      <c r="CD132" s="126">
        <f>SUMIF($E$4:$E$127,"111",$CD$4:$CD$127)</f>
        <v>0</v>
      </c>
      <c r="CE132" s="126">
        <f>SUMIF($E$4:$E$127,"111",$CE$4:$CE$127)</f>
        <v>79856575</v>
      </c>
      <c r="CF132" s="126">
        <f>SUMIF($E$4:$E$127,"111",$CF$4:$CF$127)</f>
        <v>0</v>
      </c>
      <c r="CG132" s="126">
        <f>SUMIF($E$4:$E$127,"111",$CG$4:$CG$127)</f>
        <v>0</v>
      </c>
      <c r="CH132" s="126">
        <f>SUMIF($E$4:$E$127,"111",$CH$4:$CH$127)</f>
        <v>0</v>
      </c>
      <c r="CI132" s="126">
        <f>SUMIF($E$4:$E$127,"111",$CI$4:$CI$127)</f>
        <v>0</v>
      </c>
      <c r="CJ132" s="126">
        <f>SUMIF($E$4:$E$127,"111",$CJ$4:$CJ$127)</f>
        <v>0</v>
      </c>
      <c r="CK132" s="126">
        <f>SUMIF($E$4:$E$127,"111",$CK$4:$CK$127)</f>
        <v>0</v>
      </c>
      <c r="CL132" s="126">
        <f>SUMIF($E$4:$E$127,"111",$CL$4:$CL$127)</f>
        <v>0</v>
      </c>
      <c r="CM132" s="126">
        <f>SUMIF($E$4:$E$127,"111",$CM$4:$CM$127)</f>
        <v>0</v>
      </c>
      <c r="CN132" s="132">
        <f>SUMIF($E$4:$E$127,"111",$CN$4:$CN$127)</f>
        <v>11998100</v>
      </c>
      <c r="CO132" s="27">
        <f t="shared" ref="CO132:CO141" si="170">1-BS132</f>
        <v>0.7469414613070281</v>
      </c>
      <c r="CP132" s="30">
        <f t="shared" ref="CP132:CP138" si="171">SUM(CQ132:DI132)</f>
        <v>3014806012</v>
      </c>
      <c r="CQ132" s="129">
        <f>SUMIF($E$4:$E$127,"111",$CQ$4:$CQ$127)</f>
        <v>0</v>
      </c>
      <c r="CR132" s="129">
        <f>SUMIF($E$4:$E$127,"111",$CR$4:$CR$127)</f>
        <v>2362811574</v>
      </c>
      <c r="CS132" s="129">
        <f>SUMIF($E$4:$E$127,"111",$CS$4:$CS$127)</f>
        <v>125654987</v>
      </c>
      <c r="CT132" s="129">
        <f>SUMIF($E$4:$E$127,"111",$CT$4:$CT$127)</f>
        <v>0</v>
      </c>
      <c r="CU132" s="129">
        <f>SUMIF($E$4:$E$127,"111",$CU$4:$CU$127)</f>
        <v>0</v>
      </c>
      <c r="CV132" s="129">
        <f>SUMIF($E$4:$E$127,"111",$CV$4:$CV$127)</f>
        <v>54387</v>
      </c>
      <c r="CW132" s="133">
        <f>SUMIF($E$4:$E$127,"111",$CW$4:$CW$127)</f>
        <v>30665828</v>
      </c>
      <c r="CX132" s="133">
        <f>SUMIF($E$4:$E$127,"111",$CX$4:$CX$127)</f>
        <v>1940856</v>
      </c>
      <c r="CY132" s="133">
        <f>SUMIF($E$4:$E$127,"111",$CY$4:$CY$127)</f>
        <v>3438802</v>
      </c>
      <c r="CZ132" s="133">
        <f>SUMIF($E$4:$E$127,"111",$CZ$4:$CZ$127)</f>
        <v>170652494</v>
      </c>
      <c r="DA132" s="133">
        <f>SUMIF($E$4:$E$127,"111",$DA$4:$DA$127)</f>
        <v>0</v>
      </c>
      <c r="DB132" s="133">
        <f>SUMIF($E$4:$E$127,"111",$DB$4:$DB$127)</f>
        <v>0</v>
      </c>
      <c r="DC132" s="133">
        <f>SUMIF($E$4:$E$127,"111",$DC$4:$DC$127)</f>
        <v>0</v>
      </c>
      <c r="DD132" s="133">
        <f>SUMIF($E$4:$E$127,"111",$DD$4:$DD$127)</f>
        <v>0</v>
      </c>
      <c r="DE132" s="133">
        <f>SUMIF($E$4:$E$127,"111",$DE$4:$DE$127)</f>
        <v>0</v>
      </c>
      <c r="DF132" s="133">
        <f>SUMIF($E$4:$E$127,"111",$DF$4:$DF$127)</f>
        <v>0</v>
      </c>
      <c r="DG132" s="133">
        <f>SUMIF($E$4:$E$127,"111",$DG$4:$DG$127)</f>
        <v>0</v>
      </c>
      <c r="DH132" s="133">
        <f>SUMIF($E$4:$E$127,"111",$DH$4:$DH$127)</f>
        <v>0</v>
      </c>
      <c r="DI132" s="133">
        <f>SUMIF($E$4:$E$127,"111",$DI$4:$DI$127)</f>
        <v>319587084</v>
      </c>
    </row>
    <row r="133" spans="3:113" ht="18" customHeight="1" x14ac:dyDescent="0.25">
      <c r="C133" s="134"/>
      <c r="D133" s="124" t="s">
        <v>362</v>
      </c>
      <c r="E133" s="117">
        <v>211</v>
      </c>
      <c r="F133" s="125"/>
      <c r="G133" s="126">
        <f>SUMIF($E$4:$E$127,"211",$G$4:$G$127)</f>
        <v>4289176272</v>
      </c>
      <c r="H133" s="127">
        <f>SUMIF($E$4:$E$128,"211",$H$4:$H$128)</f>
        <v>0</v>
      </c>
      <c r="I133" s="127">
        <f>SUMIF($E$4:$E$128,"211",$I$4:$I$128)</f>
        <v>3598735209</v>
      </c>
      <c r="J133" s="126">
        <f>SUMIF($E$4:$E$127,"211",$J$4:$J$127)</f>
        <v>0</v>
      </c>
      <c r="K133" s="125">
        <f>SUMIF($E$4:$E$127,"211",$K$4:$K$127)</f>
        <v>0</v>
      </c>
      <c r="L133" s="125">
        <f>SUMIF($E$4:$E$127,"211",$L$4:$L$127)</f>
        <v>0</v>
      </c>
      <c r="M133" s="125">
        <f>SUMIF($E$4:$E$127,"211",$M$4:$M$127)</f>
        <v>0</v>
      </c>
      <c r="N133" s="125">
        <f>SUMIF($E$4:$E$127,"211",$N$4:$N$127)</f>
        <v>0</v>
      </c>
      <c r="O133" s="125">
        <f>SUMIF($E$4:$E$127,"211",$O$4:$O$127)</f>
        <v>0</v>
      </c>
      <c r="P133" s="125">
        <f>SUMIF($E$4:$E$127,"211",$P$4:$P$127)</f>
        <v>0</v>
      </c>
      <c r="Q133" s="125">
        <f>SUMIF($E$4:$E$127,"211",$Q$4:$Q$127)</f>
        <v>95432388</v>
      </c>
      <c r="R133" s="125">
        <f>SUMIF($E$4:$E$127,"211",$R$4:$R$127)</f>
        <v>0</v>
      </c>
      <c r="S133" s="125">
        <f>SUMIF($E$4:$E$127,"211",$S$4:$S$127)</f>
        <v>380000000</v>
      </c>
      <c r="T133" s="125">
        <f>SUMIF($E$4:$E$127,"211",$T$4:$T$127)</f>
        <v>0</v>
      </c>
      <c r="U133" s="125">
        <f>SUMIF($E$4:$E$127,"211",$U$4:$U$127)</f>
        <v>0</v>
      </c>
      <c r="V133" s="125">
        <f>SUMIF($E$4:$E$127,"211",$V$4:$V$127)</f>
        <v>0</v>
      </c>
      <c r="W133" s="125"/>
      <c r="X133" s="125">
        <f>SUMIF($E$4:$E$127,"211",$X$4:$X$127)</f>
        <v>0</v>
      </c>
      <c r="Y133" s="125">
        <f>SUMIF($E$4:$E$127,"211",$Y$4:$Y$127)</f>
        <v>0</v>
      </c>
      <c r="Z133" s="125">
        <f>SUMIF($E$4:$E$127,"211",$Z$4:$Z$127)</f>
        <v>215008675</v>
      </c>
      <c r="AB133" s="128">
        <f t="shared" si="164"/>
        <v>0.49505240571749576</v>
      </c>
      <c r="AC133" s="30">
        <f t="shared" si="165"/>
        <v>2123367032</v>
      </c>
      <c r="AD133" s="126">
        <f>SUMIF($E$4:$E$127,"211",$AD$4:$AD$127)</f>
        <v>0</v>
      </c>
      <c r="AE133" s="126">
        <f>SUMIF($E$4:$E$127,"211",$AE$4:$AE$127)</f>
        <v>0</v>
      </c>
      <c r="AF133" s="126">
        <f>SUMIF($E$4:$E$127,"211",$AF$4:$AF$127)</f>
        <v>1710285023</v>
      </c>
      <c r="AG133" s="126">
        <f>SUMIF($E$4:$E$127,"211",$AG$4:$AG$127)</f>
        <v>0</v>
      </c>
      <c r="AH133" s="126">
        <f>SUMIF($E$4:$E$127,"211",$AH$4:$AH$127)</f>
        <v>0</v>
      </c>
      <c r="AI133" s="126">
        <f>SUMIF($E$4:$E$127,"211",$AI$4:$AI$127)</f>
        <v>0</v>
      </c>
      <c r="AJ133" s="126">
        <f>SUMIF($E$4:$E$127,"211",$AJ$4:$AJ$127)</f>
        <v>0</v>
      </c>
      <c r="AK133" s="126">
        <f>SUMIF($E$4:$E$127,"211",$AK$4:$AK$127)</f>
        <v>0</v>
      </c>
      <c r="AL133" s="126">
        <f>SUMIF($E$4:$E$127,"211",$AL$4:$AL$127)</f>
        <v>0</v>
      </c>
      <c r="AM133" s="126">
        <f>SUMIF($E$4:$E$127,"211",$AM$4:$AM$127)</f>
        <v>0</v>
      </c>
      <c r="AN133" s="126">
        <f>SUMIF($E$4:$E$127,"211",$AN$4:$AN$127)</f>
        <v>85000000</v>
      </c>
      <c r="AO133" s="126">
        <f>SUMIF($E$4:$E$127,"211",$AO$4:$AO$127)</f>
        <v>0</v>
      </c>
      <c r="AP133" s="126">
        <f>SUMIF($E$4:$E$127,"211",$AP$4:$AP$127)</f>
        <v>250000000</v>
      </c>
      <c r="AQ133" s="126">
        <f>SUMIF($E$4:$E$127,"211",$AQ$4:$AQ$127)</f>
        <v>0</v>
      </c>
      <c r="AR133" s="126">
        <f>SUMIF($E$4:$E$127,"211",$AR$4:$AR$127)</f>
        <v>0</v>
      </c>
      <c r="AS133" s="126">
        <f>SUMIF($E$4:$E$127,"211",$AS$4:$AS$127)</f>
        <v>0</v>
      </c>
      <c r="AT133" s="126">
        <f>SUMIF($E$4:$E$127,"211",$AT$4:$AT$127)</f>
        <v>0</v>
      </c>
      <c r="AU133" s="126">
        <f>SUMIF($E$4:$E$127,"211",$AU$4:$AU$127)</f>
        <v>0</v>
      </c>
      <c r="AV133" s="126">
        <f>SUMIF($E$4:$E$127,"211",$AV$4:$AV$127)</f>
        <v>0</v>
      </c>
      <c r="AW133" s="126">
        <f>SUMIF($E$4:$E$127,"211",$AW$4:$AW$127)</f>
        <v>78082009</v>
      </c>
      <c r="AX133" s="111">
        <f t="shared" si="166"/>
        <v>0.50494759428250424</v>
      </c>
      <c r="AY133" s="30">
        <f t="shared" si="167"/>
        <v>2165809240</v>
      </c>
      <c r="AZ133" s="129">
        <f>SUMIF($E$4:$E$127,"211",$AZ$4:$AZ$127)</f>
        <v>0</v>
      </c>
      <c r="BA133" s="129">
        <f>SUMIF($E$4:$E$127,"211",$BA$4:$BA$127)</f>
        <v>1888450186</v>
      </c>
      <c r="BB133" s="129">
        <f>SUMIF($E$4:$E$127,"211",$BB$4:$BB$127)</f>
        <v>0</v>
      </c>
      <c r="BC133" s="129">
        <f>SUMIF($E$4:$E$127,"211",$BC$4:$BC$127)</f>
        <v>0</v>
      </c>
      <c r="BD133" s="129">
        <f>SUMIF($E$4:$E$127,"211",$BD$4:$BD$127)</f>
        <v>0</v>
      </c>
      <c r="BE133" s="129">
        <f>SUMIF($E$4:$E$127,"211",$BE$4:$BE$127)</f>
        <v>0</v>
      </c>
      <c r="BF133" s="129">
        <f>SUMIF($E$4:$E$127,"211",$BF$4:$BF$127)</f>
        <v>0</v>
      </c>
      <c r="BG133" s="129">
        <f>SUMIF($E$4:$E$127,"211",$BG$4:$BG$127)</f>
        <v>0</v>
      </c>
      <c r="BH133" s="129">
        <f>SUMIF($E$4:$E$127,"211",$BH$4:$BH$127)</f>
        <v>0</v>
      </c>
      <c r="BI133" s="129">
        <f>SUMIF($E$4:$E$127,"211",$BI$4:$BI$127)</f>
        <v>10432388</v>
      </c>
      <c r="BJ133" s="129">
        <f>SUMIF($E$4:$E$127,"211",$BJ$4:$BJ$127)</f>
        <v>0</v>
      </c>
      <c r="BK133" s="129">
        <f>SUMIF($E$4:$E$127,"211",$BK$4:$BK$127)</f>
        <v>130000000</v>
      </c>
      <c r="BL133" s="129">
        <f>SUMIF($E$4:$E$127,"211",$BL$4:$BL$127)</f>
        <v>0</v>
      </c>
      <c r="BM133" s="129">
        <f>SUMIF($E$4:$E$127,"211",$BM$4:$BM$127)</f>
        <v>0</v>
      </c>
      <c r="BN133" s="129">
        <f>SUMIF($E$4:$E$127,"211",$BN$4:$BN$127)</f>
        <v>0</v>
      </c>
      <c r="BO133" s="129"/>
      <c r="BP133" s="129">
        <f>SUMIF($E$4:$E$127,"211",$BP$4:$BP$127)</f>
        <v>0</v>
      </c>
      <c r="BQ133" s="129">
        <f>SUMIF($E$4:$E$127,"211",$BQ$4:$BQ$127)</f>
        <v>0</v>
      </c>
      <c r="BR133" s="130">
        <f>SUMIF($E$4:$E$127,"211",$BR$4:$BR$127)</f>
        <v>136926666</v>
      </c>
      <c r="BS133" s="131">
        <f t="shared" si="168"/>
        <v>0.36566087764648531</v>
      </c>
      <c r="BT133" s="37">
        <f t="shared" si="169"/>
        <v>1568383960</v>
      </c>
      <c r="BU133" s="126">
        <f>SUMIF($E$4:$E$127,"211",$BU$4:$BU$127)</f>
        <v>0</v>
      </c>
      <c r="BV133" s="126">
        <f>SUMIF($E$4:$E$127,"211",$BV$4:$BV$127)</f>
        <v>0</v>
      </c>
      <c r="BW133" s="126">
        <f>SUMIF($E$4:$E$127,"211",$BW$4:$BW$127)</f>
        <v>1238687774</v>
      </c>
      <c r="BX133" s="126">
        <f>SUMIF($E$4:$E$127,"211",$BX$4:$BX$127)</f>
        <v>0</v>
      </c>
      <c r="BY133" s="126">
        <f>SUMIF($E$4:$E$127,"211",$BY$4:$BY$127)</f>
        <v>0</v>
      </c>
      <c r="BZ133" s="126">
        <f>SUMIF($E$4:$E$127,"211",$BZ$4:$BZ$127)</f>
        <v>0</v>
      </c>
      <c r="CA133" s="126">
        <f>SUMIF($E$4:$E$127,"211",$CA$4:$CA$127)</f>
        <v>0</v>
      </c>
      <c r="CB133" s="126">
        <f>SUMIF($E$4:$E$127,"211",$CB$4:$CB$127)</f>
        <v>0</v>
      </c>
      <c r="CC133" s="126">
        <f>SUMIF($E$4:$E$127,"211",$CC$4:$CC$127)</f>
        <v>0</v>
      </c>
      <c r="CD133" s="126">
        <f>SUMIF($E$4:$E$127,"211",$CD$4:$CD$127)</f>
        <v>0</v>
      </c>
      <c r="CE133" s="126">
        <f>SUMIF($E$4:$E$127,"211",$CE$4:$CE$127)</f>
        <v>15000000</v>
      </c>
      <c r="CF133" s="126">
        <f>SUMIF($E$4:$E$127,"211",$CF$4:$CF$127)</f>
        <v>0</v>
      </c>
      <c r="CG133" s="126">
        <f>SUMIF($E$4:$E$127,"211",$CG$4:$CG$127)</f>
        <v>249680327</v>
      </c>
      <c r="CH133" s="126">
        <f>SUMIF($E$4:$E$127,"211",$CH$4:$CH$127)</f>
        <v>0</v>
      </c>
      <c r="CI133" s="126">
        <f>SUMIF($E$4:$E$127,"211",$CI$4:$CI$127)</f>
        <v>0</v>
      </c>
      <c r="CJ133" s="126">
        <f>SUMIF($E$4:$E$127,"211",$CJ$4:$CJ$127)</f>
        <v>0</v>
      </c>
      <c r="CK133" s="126">
        <f>SUMIF($E$4:$E$127,"211",$CK$4:$CK$127)</f>
        <v>0</v>
      </c>
      <c r="CL133" s="126">
        <f>SUMIF($E$4:$E$127,"211",$CL$4:$CL$127)</f>
        <v>0</v>
      </c>
      <c r="CM133" s="126">
        <f>SUMIF($E$4:$E$127,"211",$CM$4:$CM$127)</f>
        <v>0</v>
      </c>
      <c r="CN133" s="132">
        <f>SUMIF($E$4:$E$127,"211",$CN$4:$CN$127)</f>
        <v>65015859</v>
      </c>
      <c r="CO133" s="27">
        <f t="shared" si="170"/>
        <v>0.63433912235351464</v>
      </c>
      <c r="CP133" s="30">
        <f t="shared" ca="1" si="171"/>
        <v>2720792312</v>
      </c>
      <c r="CQ133" s="129">
        <f ca="1">SUMIF($E$4:$E$128,"211",$CQ$4:$CQ$127)</f>
        <v>0</v>
      </c>
      <c r="CR133" s="129">
        <f>SUMIF($E$4:$E$127,"211",$CR$4:$CR$127)</f>
        <v>2360047435</v>
      </c>
      <c r="CS133" s="129">
        <f>SUMIF($E$4:$E$127,"211",$CS$4:$CS$127)</f>
        <v>0</v>
      </c>
      <c r="CT133" s="129">
        <f>SUMIF($E$4:$E$127,"211",$CT$4:$CT$127)</f>
        <v>0</v>
      </c>
      <c r="CU133" s="129">
        <f>SUMIF($E$4:$E$127,"211",$CU$4:$CU$127)</f>
        <v>0</v>
      </c>
      <c r="CV133" s="129">
        <f>SUMIF($E$4:$E$127,"211",$CV$4:$CV$127)</f>
        <v>0</v>
      </c>
      <c r="CW133" s="133">
        <f>SUMIF($E$4:$E$127,"211",$CW$4:$CW$127)</f>
        <v>0</v>
      </c>
      <c r="CX133" s="133">
        <f>SUMIF($E$4:$E$127,"211",$CX$4:$CX$127)</f>
        <v>0</v>
      </c>
      <c r="CY133" s="133">
        <f>SUMIF($E$4:$E$127,"211",$CY$4:$CY$127)</f>
        <v>0</v>
      </c>
      <c r="CZ133" s="133">
        <f>SUMIF($E$4:$E$127,"211",$CZ$4:$CZ$127)</f>
        <v>80432388</v>
      </c>
      <c r="DA133" s="133">
        <f>SUMIF($E$4:$E$127,"211",$DA$4:$DA$127)</f>
        <v>0</v>
      </c>
      <c r="DB133" s="133">
        <f>SUMIF($E$4:$E$127,"211",$DB$4:$DB$127)</f>
        <v>130319673</v>
      </c>
      <c r="DC133" s="133">
        <f>SUMIF($E$4:$E$127,"211",$DC$4:$DC$127)</f>
        <v>0</v>
      </c>
      <c r="DD133" s="133">
        <f>SUMIF($E$4:$E$127,"211",$DD$4:$DD$127)</f>
        <v>0</v>
      </c>
      <c r="DE133" s="133">
        <f>SUMIF($E$4:$E$127,"211",$DE$4:$DE$127)</f>
        <v>0</v>
      </c>
      <c r="DF133" s="133">
        <f>SUMIF($E$4:$E$127,"211",$DF$4:$DF$127)</f>
        <v>0</v>
      </c>
      <c r="DG133" s="133">
        <f>SUMIF($E$4:$E$127,"211",$DG$4:$DG$127)</f>
        <v>0</v>
      </c>
      <c r="DH133" s="133">
        <f>SUMIF($E$4:$E$127,"211",$DH$4:$DH$127)</f>
        <v>0</v>
      </c>
      <c r="DI133" s="133">
        <f>SUMIF($E$4:$E$127,"211",$DI$4:$DI$127)</f>
        <v>149992816</v>
      </c>
    </row>
    <row r="134" spans="3:113" ht="16.5" customHeight="1" x14ac:dyDescent="0.25">
      <c r="C134" s="134"/>
      <c r="D134" s="124" t="s">
        <v>363</v>
      </c>
      <c r="E134" s="117">
        <v>310</v>
      </c>
      <c r="F134" s="125"/>
      <c r="G134" s="126">
        <f>SUMIF($E$4:$E$127,"310",$G$4:$G$128)</f>
        <v>1084368096</v>
      </c>
      <c r="H134" s="127">
        <f>SUMIF($E$4:$E$127,"310",$H$4:$H$127)</f>
        <v>0</v>
      </c>
      <c r="I134" s="127">
        <f>SUMIF($E$4:$E$127,"310",$I$4:$I$127)</f>
        <v>421000000</v>
      </c>
      <c r="J134" s="126">
        <f>SUMIF($E$4:$E$127,"310",$J$4:$J$127)</f>
        <v>0</v>
      </c>
      <c r="K134" s="125">
        <f>SUMIF($E$4:$E$127,"310",$K$4:$K$127)</f>
        <v>586368096</v>
      </c>
      <c r="L134" s="125">
        <f>SUMIF($E$4:$E$127,"310",$L$4:$L$127)</f>
        <v>0</v>
      </c>
      <c r="M134" s="125">
        <f>SUMIF($E$4:$E$127,"310",$M$4:$M$127)</f>
        <v>0</v>
      </c>
      <c r="N134" s="125">
        <f>SUMIF($E$4:$E$127,"310",$N$4:$N$127)</f>
        <v>0</v>
      </c>
      <c r="O134" s="125">
        <f>SUMIF($E$4:$E$127,"310",$O$4:$O$127)</f>
        <v>0</v>
      </c>
      <c r="P134" s="125">
        <f>SUMIF($E$4:$E$127,"310",$P$4:$P$127)</f>
        <v>0</v>
      </c>
      <c r="Q134" s="125">
        <f>SUMIF($E$4:$E$127,"310",$Q$4:$Q$127)</f>
        <v>0</v>
      </c>
      <c r="R134" s="125">
        <f>SUMIF($E$4:$E$127,"310",$R$4:$R$127)</f>
        <v>0</v>
      </c>
      <c r="S134" s="125">
        <f>SUMIF($E$4:$E$127,"310",$S$4:$S$127)</f>
        <v>0</v>
      </c>
      <c r="T134" s="125">
        <f>SUMIF($E$4:$E$127,"310",$T$4:$T$127)</f>
        <v>0</v>
      </c>
      <c r="U134" s="125">
        <f>SUMIF($E$4:$E$127,"310",$U$4:$U$127)</f>
        <v>0</v>
      </c>
      <c r="V134" s="125">
        <f>SUMIF($E$4:$E$119,"310",$V$4:$V$119)</f>
        <v>0</v>
      </c>
      <c r="W134" s="125"/>
      <c r="X134" s="125">
        <f>SUMIF($E$4:$E$127,"310",$X$4:$X$127)</f>
        <v>0</v>
      </c>
      <c r="Y134" s="125">
        <f>SUMIF($E$4:$E$127,"310",$Y$4:$Y$127)</f>
        <v>0</v>
      </c>
      <c r="Z134" s="125">
        <f>SUMIF($E$4:$E$127,"310",$Z$4:$Z$127)</f>
        <v>77000000</v>
      </c>
      <c r="AB134" s="128">
        <f t="shared" si="164"/>
        <v>0.48286657172178549</v>
      </c>
      <c r="AC134" s="37">
        <f t="shared" si="165"/>
        <v>523605105</v>
      </c>
      <c r="AD134" s="126">
        <f>SUMIF($E$4:$E$127,"310",$AD$4:$AD$127)</f>
        <v>0</v>
      </c>
      <c r="AE134" s="126">
        <f>SUMIF($E$4:$E$127,"310",$AE$4:$AE$127)</f>
        <v>0</v>
      </c>
      <c r="AF134" s="126">
        <f>SUMIF($E$4:$E$127,"310",$AF$4:$AF$127)</f>
        <v>66567438</v>
      </c>
      <c r="AG134" s="126">
        <f>SUMIF($E$4:$E$127,"310",$AG$4:$AG$127)</f>
        <v>0</v>
      </c>
      <c r="AH134" s="126">
        <f>SUMIF($E$4:$E$127,"310",$AH$4:$AH$127)</f>
        <v>441137566</v>
      </c>
      <c r="AI134" s="126">
        <f>SUMIF($E$4:$E$127,"310",$AI$4:$AI$127)</f>
        <v>0</v>
      </c>
      <c r="AJ134" s="126">
        <f>SUMIF($E$4:$E$127,"310",$AJ$4:$AJ$127)</f>
        <v>0</v>
      </c>
      <c r="AK134" s="126">
        <f>SUMIF($E$4:$E$127,"310",$AK$4:$AK$127)</f>
        <v>0</v>
      </c>
      <c r="AL134" s="126">
        <f>SUMIF($E$4:$E$127,"310",$AL$4:$AL$127)</f>
        <v>0</v>
      </c>
      <c r="AM134" s="126">
        <f>SUMIF($E$4:$E$127,"310",$AM$4:$AM$127)</f>
        <v>0</v>
      </c>
      <c r="AN134" s="126">
        <f>SUMIF($E$4:$E$127,"310",$AN$4:$AN$127)</f>
        <v>0</v>
      </c>
      <c r="AO134" s="126">
        <f>SUMIF($E$4:$E$127,"310",$AO$4:$AO$127)</f>
        <v>0</v>
      </c>
      <c r="AP134" s="126">
        <f>SUMIF($E$4:$E$127,"310",$AP$4:$AP$127)</f>
        <v>0</v>
      </c>
      <c r="AQ134" s="126">
        <f>SUMIF($E$4:$E$127,"310",$AQ$4:$AQ$127)</f>
        <v>0</v>
      </c>
      <c r="AR134" s="126">
        <f>SUMIF($E$4:$E$127,"310",$AR$4:$AR$127)</f>
        <v>0</v>
      </c>
      <c r="AS134" s="126">
        <f>SUMIF($E$4:$E$127,"310",$AS$4:$AS$127)</f>
        <v>0</v>
      </c>
      <c r="AT134" s="126">
        <f>SUMIF($E$4:$E$127,"310",$AT$4:$AT$127)</f>
        <v>0</v>
      </c>
      <c r="AU134" s="126">
        <f>SUMIF($E$4:$E$127,"310",$AU$4:$AU$127)</f>
        <v>0</v>
      </c>
      <c r="AV134" s="126">
        <f>SUMIF($E$4:$E$127,"310",$AV$4:$AV$127)</f>
        <v>0</v>
      </c>
      <c r="AW134" s="126">
        <f>SUMIF($E$4:$E$127,"310",$AW$4:$AW$127)</f>
        <v>15900101</v>
      </c>
      <c r="AX134" s="111">
        <f t="shared" si="166"/>
        <v>0.51713342827821451</v>
      </c>
      <c r="AY134" s="30">
        <f t="shared" si="167"/>
        <v>560762991</v>
      </c>
      <c r="AZ134" s="129">
        <f>SUMIF($E$4:$E$127,"310",$AZ$4:$AZ$127)</f>
        <v>0</v>
      </c>
      <c r="BA134" s="129">
        <f>SUMIF($E$4:$E$127,"310",$BA$4:$BA$127)</f>
        <v>354432562</v>
      </c>
      <c r="BB134" s="129">
        <f>SUMIF($E$4:$E$127,"310",$BB$4:$BB$127)</f>
        <v>0</v>
      </c>
      <c r="BC134" s="129">
        <f>SUMIF($E$4:$E$127,"310",$BC$4:$BC$127)</f>
        <v>145230530</v>
      </c>
      <c r="BD134" s="129">
        <f>SUMIF($E$4:$E$127,"310",$BD$4:$BD$127)</f>
        <v>0</v>
      </c>
      <c r="BE134" s="129">
        <f>SUMIF($E$4:$E$127,"310",$BE$4:$BE$127)</f>
        <v>0</v>
      </c>
      <c r="BF134" s="129">
        <f>SUMIF($E$4:$E$127,"310",$BF$4:$BF$127)</f>
        <v>0</v>
      </c>
      <c r="BG134" s="129">
        <f>SUMIF($E$4:$E$127,"310",$BG$4:$BG$127)</f>
        <v>0</v>
      </c>
      <c r="BH134" s="129">
        <f>SUMIF($E$4:$E$127,"310",$BH$4:$BH$127)</f>
        <v>0</v>
      </c>
      <c r="BI134" s="129">
        <f>SUMIF($E$4:$E$127,"310",$BI$4:$BI$127)</f>
        <v>0</v>
      </c>
      <c r="BJ134" s="129">
        <f>SUMIF($E$4:$E$127,"310",$BJ$4:$BJ$127)</f>
        <v>0</v>
      </c>
      <c r="BK134" s="129">
        <f>SUMIF($E$4:$E$127,"310",$BK$4:$BK$127)</f>
        <v>0</v>
      </c>
      <c r="BL134" s="129">
        <f>SUMIF($E$4:$E$127,"310",$BL$4:$BL$127)</f>
        <v>0</v>
      </c>
      <c r="BM134" s="129">
        <f>SUMIF($E$4:$E$127,"310",$BM$4:$BM$127)</f>
        <v>0</v>
      </c>
      <c r="BN134" s="129">
        <f>SUMIF($E$4:$E$127,"310",$BN$4:$BN$127)</f>
        <v>0</v>
      </c>
      <c r="BO134" s="129">
        <f>SUMIF($E$4:$E$127,"310",$BN$4:$BN$127)</f>
        <v>0</v>
      </c>
      <c r="BP134" s="129">
        <f>SUMIF($E$4:$E$127,"310",$BP$4:$BP$127)</f>
        <v>0</v>
      </c>
      <c r="BQ134" s="129">
        <f>SUMIF($E$4:$E$127,"310",$BQ$4:$BQ$127)</f>
        <v>0</v>
      </c>
      <c r="BR134" s="130">
        <f>SUMIF($E$4:$E$127,"310",$BR$4:$BR$127)</f>
        <v>61099899</v>
      </c>
      <c r="BS134" s="131">
        <f t="shared" si="168"/>
        <v>0.31896463597173186</v>
      </c>
      <c r="BT134" s="37">
        <f t="shared" si="169"/>
        <v>345875075</v>
      </c>
      <c r="BU134" s="126">
        <f>SUMIF($E$4:$E$127,"310",$BU$4:$BU$127)</f>
        <v>0</v>
      </c>
      <c r="BV134" s="126">
        <f>SUMIF($E$4:$E$127,"310",$BV$4:$BV$127)</f>
        <v>0</v>
      </c>
      <c r="BW134" s="126">
        <f>SUMIF($E$4:$E$127,"310",$BW$4:$BW$127)</f>
        <v>67567438</v>
      </c>
      <c r="BX134" s="126">
        <f>SUMIF($E$4:$E$127,"310",$BX$4:$BX$127)</f>
        <v>0</v>
      </c>
      <c r="BY134" s="126">
        <f>SUMIF($E$4:$E$127,"310",$BY$4:$BY$127)</f>
        <v>268588000</v>
      </c>
      <c r="BZ134" s="126">
        <f>SUMIF($E$4:$E$127,"310",$BZ$4:$BZ$127)</f>
        <v>0</v>
      </c>
      <c r="CA134" s="126">
        <f>SUMIF($E$4:$E$127,"310",$CA$4:$CA$127)</f>
        <v>0</v>
      </c>
      <c r="CB134" s="126">
        <f>SUMIF($E$4:$E$127,"310",$CB$4:$CB$127)</f>
        <v>0</v>
      </c>
      <c r="CC134" s="126">
        <f>SUMIF($E$4:$E$127,"310",$CC$4:$CC$127)</f>
        <v>0</v>
      </c>
      <c r="CD134" s="126">
        <f>SUMIF($E$4:$E$127,"310",$CD$4:$CD$127)</f>
        <v>0</v>
      </c>
      <c r="CE134" s="126">
        <f>SUMIF($E$4:$E$127,"310",$CE$4:$CE$127)</f>
        <v>0</v>
      </c>
      <c r="CF134" s="126">
        <f>SUMIF($E$4:$E$127,"310",$CF$4:$CF$127)</f>
        <v>0</v>
      </c>
      <c r="CG134" s="126">
        <f>SUMIF($E$4:$E$127,"310",$CG$4:$CG$127)</f>
        <v>0</v>
      </c>
      <c r="CH134" s="126">
        <f>SUMIF($E$4:$E$127,"310",$CH$4:$CH$127)</f>
        <v>0</v>
      </c>
      <c r="CI134" s="126">
        <f>SUMIF($E$4:$E$127,"310",$CI$4:$CI$127)</f>
        <v>0</v>
      </c>
      <c r="CJ134" s="126">
        <f>SUMIF($E$4:$E$127,"310",$CJ$4:$CJ$127)</f>
        <v>0</v>
      </c>
      <c r="CK134" s="126">
        <f>SUMIF($E$4:$E$127,"310",$CK$4:$CK$127)</f>
        <v>0</v>
      </c>
      <c r="CL134" s="126">
        <f>SUMIF($E$4:$E$127,"310",$CL$4:$CL$127)</f>
        <v>0</v>
      </c>
      <c r="CM134" s="126">
        <f>SUMIF($E$4:$E$127,"310",$CM$4:$CM$127)</f>
        <v>0</v>
      </c>
      <c r="CN134" s="132">
        <f>SUMIF($E$4:$E$127,"310",$CN$4:$CN$127)</f>
        <v>9719637</v>
      </c>
      <c r="CO134" s="27">
        <f t="shared" si="170"/>
        <v>0.68103536402826814</v>
      </c>
      <c r="CP134" s="30">
        <f t="shared" si="171"/>
        <v>738493021</v>
      </c>
      <c r="CQ134" s="129">
        <f>SUMIF($E$4:$E$127,"310",$CQ$4:$CQ$127)</f>
        <v>0</v>
      </c>
      <c r="CR134" s="129">
        <f>SUMIF($E$4:$E$127,"310",$CR$4:$CR$127)</f>
        <v>353432562</v>
      </c>
      <c r="CS134" s="129">
        <f>SUMIF($E$4:$E$127,"310",$CS$4:$CS$127)</f>
        <v>0</v>
      </c>
      <c r="CT134" s="129">
        <f>SUMIF($E$4:$E$127,"310",$CT$4:$CT$127)</f>
        <v>317780096</v>
      </c>
      <c r="CU134" s="129">
        <f>SUMIF($E$4:$E$127,"310",$CU$4:$CU$127)</f>
        <v>0</v>
      </c>
      <c r="CV134" s="129">
        <f>SUMIF($E$4:$E$127,"310",$CV$4:$CV$127)</f>
        <v>0</v>
      </c>
      <c r="CW134" s="133">
        <f>SUMIF($E$4:$E$127,"310",$CW$4:$CW$127)</f>
        <v>0</v>
      </c>
      <c r="CX134" s="133">
        <f>SUMIF($E$4:$E$127,"310",$CX$4:$CX$127)</f>
        <v>0</v>
      </c>
      <c r="CY134" s="133">
        <f>SUMIF($E$4:$E$127,"310",$CY$4:$CY$127)</f>
        <v>0</v>
      </c>
      <c r="CZ134" s="133">
        <f>SUMIF($E$4:$E$127,"310",$CZ$4:$CZ$127)</f>
        <v>0</v>
      </c>
      <c r="DA134" s="133">
        <f>SUMIF($E$4:$E$127,"310",$DA$4:$DA$127)</f>
        <v>0</v>
      </c>
      <c r="DB134" s="133">
        <f>SUMIF($E$4:$E$127,"310",$DB$4:$DB$127)</f>
        <v>0</v>
      </c>
      <c r="DC134" s="133">
        <f>SUMIF($E$4:$E$127,"310",$DC$4:$DC$127)</f>
        <v>0</v>
      </c>
      <c r="DD134" s="133">
        <f>SUMIF($E$4:$E$127,"310",$DD$4:$DD$127)</f>
        <v>0</v>
      </c>
      <c r="DE134" s="133">
        <f>SUMIF($E$4:$E$127,"310",$DE$4:$DE$127)</f>
        <v>0</v>
      </c>
      <c r="DF134" s="133">
        <f>SUMIF($E$4:$E$127,"310",$DF$4:$DF$127)</f>
        <v>0</v>
      </c>
      <c r="DG134" s="133">
        <f>SUMIF($E$4:$E$127,"310",$DG$4:$DG$127)</f>
        <v>0</v>
      </c>
      <c r="DH134" s="133">
        <f>SUMIF($E$4:$E$127,"310",$DH$4:$DH$127)</f>
        <v>0</v>
      </c>
      <c r="DI134" s="133">
        <f>SUMIF($E$4:$E$127,"310",$DI$4:$DI$127)</f>
        <v>67280363</v>
      </c>
    </row>
    <row r="135" spans="3:113" x14ac:dyDescent="0.25">
      <c r="C135" s="135"/>
      <c r="D135" s="124" t="s">
        <v>364</v>
      </c>
      <c r="E135" s="117">
        <v>410</v>
      </c>
      <c r="F135" s="125"/>
      <c r="G135" s="126">
        <f>SUMIF($E$4:$E$127,"410",$G$4:$G$127)</f>
        <v>4337106780</v>
      </c>
      <c r="H135" s="127">
        <f>SUMIF($E$4:$E$127,"410",$H$4:$H$127)</f>
        <v>0</v>
      </c>
      <c r="I135" s="127">
        <f>SUMIF($E$4:$E$128,"410",$I$4:$I$128)</f>
        <v>1163096695</v>
      </c>
      <c r="J135" s="126">
        <f>SUMIF($E$4:$E$127,"410",$J$4:$J$127)</f>
        <v>0</v>
      </c>
      <c r="K135" s="125">
        <f>SUMIF($E$4:$E$127,"410",$K$4:$K$127)</f>
        <v>0</v>
      </c>
      <c r="L135" s="125">
        <f>SUMIF($E$4:$E$127,"410",$L$4:$L$127)</f>
        <v>74368590</v>
      </c>
      <c r="M135" s="125">
        <f>SUMIF($E$4:$E$127,"410",$M$4:$M$127)</f>
        <v>0</v>
      </c>
      <c r="N135" s="125">
        <f>SUMIF($E$4:$E$127,"410",$N$4:$N$127)</f>
        <v>0</v>
      </c>
      <c r="O135" s="125">
        <f>SUMIF($E$4:$E$127,"410",$O$4:$O$127)</f>
        <v>0</v>
      </c>
      <c r="P135" s="125">
        <f>SUMIF($E$4:$E$127,"410",$P$4:$P$127)</f>
        <v>0</v>
      </c>
      <c r="Q135" s="125">
        <f>SUMIF($E$4:$E$127,"410",$Q$4:$Q$127)</f>
        <v>0</v>
      </c>
      <c r="R135" s="125">
        <f>SUMIF($E$4:$E$127,"410",$R$4:$R$127)</f>
        <v>1344000000</v>
      </c>
      <c r="S135" s="125">
        <f>SUMIF($E$4:$E$127,"410",$S$4:$S$127)</f>
        <v>387696735</v>
      </c>
      <c r="T135" s="125">
        <f>SUMIF($E$4:$E$127,"410",$T$4:$T$127)</f>
        <v>0</v>
      </c>
      <c r="U135" s="125">
        <f>SUMIF($E$4:$E$119,"410",$U$4:$U$119)</f>
        <v>1054833768</v>
      </c>
      <c r="V135" s="125">
        <f>SUMIF($E$4:$E$119,"410",$V$4:$V$119)</f>
        <v>0</v>
      </c>
      <c r="W135" s="125">
        <f>SUMIF($E$4:$E$127,"410",$W$4:$W$127)</f>
        <v>11169156</v>
      </c>
      <c r="X135" s="125">
        <f>SUMIF($E$4:$E$127,"410",$X$4:$X$127)</f>
        <v>0</v>
      </c>
      <c r="Y135" s="125">
        <f>SUMIF($E$4:$E$127,"410",$Y$4:$Y$127)</f>
        <v>204741836</v>
      </c>
      <c r="Z135" s="125">
        <f>SUMIF($E$4:$E$127,"410",$Z$4:$Z$127)</f>
        <v>97200000</v>
      </c>
      <c r="AB135" s="128">
        <f t="shared" si="164"/>
        <v>0.73367888650415014</v>
      </c>
      <c r="AC135" s="30">
        <f t="shared" si="165"/>
        <v>3182043673</v>
      </c>
      <c r="AD135" s="126">
        <f>SUMIF($E$4:$E$127,"410",$AD$4:$AD$127)</f>
        <v>0</v>
      </c>
      <c r="AE135" s="126">
        <f>SUMIF($E$4:$E$127,"410",$AE$4:$AE$127)</f>
        <v>0</v>
      </c>
      <c r="AF135" s="126">
        <f>SUMIF($E$4:$E$127,"410",$AF$4:$AF$127)</f>
        <v>742359156</v>
      </c>
      <c r="AG135" s="126">
        <f>SUMIF($E$4:$E$127,"410",$AG$4:$AG$127)</f>
        <v>0</v>
      </c>
      <c r="AH135" s="126">
        <f>SUMIF($E$4:$E$127,"410",$AH$4:$AH$127)</f>
        <v>0</v>
      </c>
      <c r="AI135" s="126">
        <f>SUMIF($E$4:$E$127,"410",$AI$4:$AI$127)</f>
        <v>34400000</v>
      </c>
      <c r="AJ135" s="126">
        <f>SUMIF($E$4:$E$127,"410",$AJ$4:$AJ$127)</f>
        <v>0</v>
      </c>
      <c r="AK135" s="126">
        <f>SUMIF($E$4:$E$127,"410",$AK$4:$AK$127)</f>
        <v>0</v>
      </c>
      <c r="AL135" s="126">
        <f>SUMIF($E$4:$E$127,"410",$AL$4:$AL$127)</f>
        <v>0</v>
      </c>
      <c r="AM135" s="126">
        <f>SUMIF($E$4:$E$127,"410",$AM$4:$AM$127)</f>
        <v>0</v>
      </c>
      <c r="AN135" s="126">
        <f>SUMIF($E$4:$E$127,"410",$AN$4:$AN$127)</f>
        <v>0</v>
      </c>
      <c r="AO135" s="126">
        <f>SUMIF($E$4:$E$127,"410",$AO$4:$AO$127)</f>
        <v>1300000000</v>
      </c>
      <c r="AP135" s="126">
        <f>SUMIF($E$4:$E$127,"410",$AP$4:$AP$127)</f>
        <v>270766572</v>
      </c>
      <c r="AQ135" s="126">
        <f>SUMIF($E$4:$E$127,"410",$AQ$4:$AQ$127)</f>
        <v>0</v>
      </c>
      <c r="AR135" s="126">
        <f>SUMIF($E$4:$E$127,"410",$AR$4:$AR$127)</f>
        <v>760832261</v>
      </c>
      <c r="AS135" s="126">
        <f>SUMIF($E$4:$E$127,"410",$AS$4:$AS$127)</f>
        <v>0</v>
      </c>
      <c r="AT135" s="126">
        <f>SUMIF($E$4:$E$127,"410",$AT$4:$AT$127)</f>
        <v>0</v>
      </c>
      <c r="AU135" s="126">
        <f>SUMIF($E$4:$E$127,"410",$AU$4:$AU$127)</f>
        <v>0</v>
      </c>
      <c r="AV135" s="126">
        <f>SUMIF($E$4:$E$127,"410",$AV$4:$AV$127)</f>
        <v>23350298</v>
      </c>
      <c r="AW135" s="126">
        <f>SUMIF($E$4:$E$127,"410",$AW$4:$AW$127)</f>
        <v>50335386</v>
      </c>
      <c r="AX135" s="111">
        <f t="shared" si="166"/>
        <v>0.26632111349584986</v>
      </c>
      <c r="AY135" s="30">
        <f t="shared" si="167"/>
        <v>1155063107</v>
      </c>
      <c r="AZ135" s="129">
        <f>SUMIF($E$4:$E$127,"410",$AZ$4:$AZ$127)</f>
        <v>0</v>
      </c>
      <c r="BA135" s="129">
        <f>SUMIF($E$4:$E$127,"410",$BA$4:$BA$127)</f>
        <v>420737539</v>
      </c>
      <c r="BB135" s="129">
        <f>SUMIF($E$4:$E$127,"410",$BB$4:$BB$127)</f>
        <v>0</v>
      </c>
      <c r="BC135" s="129">
        <f>SUMIF($E$4:$E$127,"410",$BC$4:$BC$127)</f>
        <v>0</v>
      </c>
      <c r="BD135" s="129">
        <f>SUMIF($E$4:$E$127,"410",$BD$4:$BD$127)</f>
        <v>39968590</v>
      </c>
      <c r="BE135" s="129">
        <f>SUMIF($E$4:$E$127,"410",$BE$4:$BE$127)</f>
        <v>0</v>
      </c>
      <c r="BF135" s="129">
        <f>SUMIF($E$4:$E$127,"410",$BF$4:$BF$127)</f>
        <v>0</v>
      </c>
      <c r="BG135" s="129">
        <f>SUMIF($E$4:$E$127,"410",$BG$4:$BG$127)</f>
        <v>0</v>
      </c>
      <c r="BH135" s="129">
        <f>SUMIF($E$4:$E$127,"410",$BH$4:$BH$127)</f>
        <v>0</v>
      </c>
      <c r="BI135" s="129">
        <f>SUMIF($E$4:$E$127,"410",$BI$4:$BI$127)</f>
        <v>0</v>
      </c>
      <c r="BJ135" s="129">
        <f>SUMIF($E$4:$E$127,"410",$BJ$4:$BJ$127)</f>
        <v>44000000</v>
      </c>
      <c r="BK135" s="129">
        <f>SUMIF($E$4:$E$127,"410",$BK$4:$BK$127)</f>
        <v>116930163</v>
      </c>
      <c r="BL135" s="129">
        <f>SUMIF($E$4:$E$127,"410",$BL$4:$BL$127)</f>
        <v>0</v>
      </c>
      <c r="BM135" s="129">
        <f>SUMIF($E$4:$E$127,"410",$BM$4:$BM$127)</f>
        <v>294001507</v>
      </c>
      <c r="BN135" s="129">
        <f>SUMIF($E$4:$E$127,"510",$BN$4:$BN$127)</f>
        <v>0</v>
      </c>
      <c r="BO135" s="129">
        <f>SUMIF($E$4:$E$127,"410",$BO$4:$BO$127)</f>
        <v>11169156</v>
      </c>
      <c r="BP135" s="129">
        <f>SUMIF($E$4:$E$127,"410",$BP$4:$BP$127)</f>
        <v>0</v>
      </c>
      <c r="BQ135" s="129">
        <f>SUMIF($E$4:$E$127,"410",$BQ$4:$BQ$127)</f>
        <v>181391538</v>
      </c>
      <c r="BR135" s="130">
        <f>SUMIF($E$4:$E$127,"410",$BR$4:$BR$127)</f>
        <v>46864614</v>
      </c>
      <c r="BS135" s="131">
        <f t="shared" si="168"/>
        <v>0.58012773068040535</v>
      </c>
      <c r="BT135" s="30">
        <f t="shared" si="169"/>
        <v>2516075914</v>
      </c>
      <c r="BU135" s="126">
        <f>SUMIF($E$4:$E$127,"410",$BU$4:$BU$127)</f>
        <v>0</v>
      </c>
      <c r="BV135" s="126">
        <f>SUMIF($E$4:$E$127,"410",$BV$4:$BV$127)</f>
        <v>0</v>
      </c>
      <c r="BW135" s="126">
        <f>SUMIF($E$4:$E$127,"410",$BW$4:$BW$127)</f>
        <v>649642480</v>
      </c>
      <c r="BX135" s="126">
        <f>SUMIF($E$4:$E$127,"410",$BX$4:$BX$127)</f>
        <v>0</v>
      </c>
      <c r="BY135" s="126">
        <f>SUMIF($E$4:$E$127,"410",$BY$4:$BY$127)</f>
        <v>0</v>
      </c>
      <c r="BZ135" s="126">
        <f>SUMIF($E$4:$E$127,"410",$BZ$4:$BZ$127)</f>
        <v>0</v>
      </c>
      <c r="CA135" s="126">
        <f>SUMIF($E$4:$E$127,"410",$CA$4:$CA$127)</f>
        <v>0</v>
      </c>
      <c r="CB135" s="126">
        <f>SUMIF($E$4:$E$127,"410",$CB$4:$CB$127)</f>
        <v>0</v>
      </c>
      <c r="CC135" s="126">
        <f>SUMIF($E$4:$E$127,"410",$CC$4:$CC$127)</f>
        <v>0</v>
      </c>
      <c r="CD135" s="126">
        <f>SUMIF($E$4:$E$127,"410",$CD$4:$CD$127)</f>
        <v>0</v>
      </c>
      <c r="CE135" s="126">
        <f>SUMIF($E$4:$E$127,"410",$CE$4:$CE$127)</f>
        <v>0</v>
      </c>
      <c r="CF135" s="126">
        <f>SUMIF($E$4:$E$127,"410",$CF$4:$CF$127)</f>
        <v>872913177</v>
      </c>
      <c r="CG135" s="126">
        <f>SUMIF($E$4:$E$127,"410",$CG$4:$CG$127)</f>
        <v>226836572</v>
      </c>
      <c r="CH135" s="126">
        <f>SUMIF($E$4:$E$127,"410",$CH$4:$CH$127)</f>
        <v>0</v>
      </c>
      <c r="CI135" s="126">
        <f>SUMIF($E$4:$E$127,"410",$CI$4:$CI$127)</f>
        <v>697998018</v>
      </c>
      <c r="CJ135" s="126">
        <f>SUMIF($E$4:$E$127,"410",$CJ$4:$CJ$127)</f>
        <v>0</v>
      </c>
      <c r="CK135" s="126">
        <f>SUMIF($E$4:$E$127,"410",$CK$4:$CK$127)</f>
        <v>0</v>
      </c>
      <c r="CL135" s="126">
        <f>SUMIF($E$4:$E$127,"410",$CL$4:$CL$127)</f>
        <v>0</v>
      </c>
      <c r="CM135" s="126">
        <f>SUMIF($E$4:$E$127,"410",$CM$4:$CM$127)</f>
        <v>23350298</v>
      </c>
      <c r="CN135" s="132">
        <f>SUMIF($E$4:$E$127,"410",$CN$4:$CN$127)</f>
        <v>45335369</v>
      </c>
      <c r="CO135" s="27">
        <f t="shared" si="170"/>
        <v>0.41987226931959465</v>
      </c>
      <c r="CP135" s="30">
        <f t="shared" si="171"/>
        <v>1821030866</v>
      </c>
      <c r="CQ135" s="129">
        <f>SUMIF($E$4:$E$127,"410",$CQ$4:$CQ$127)</f>
        <v>0</v>
      </c>
      <c r="CR135" s="129">
        <f>SUMIF($E$4:$E$127,"410",$CR$4:$CR$127)</f>
        <v>513454215</v>
      </c>
      <c r="CS135" s="129">
        <f>SUMIF($E$4:$E$127,"410",$CS$4:$CS$127)</f>
        <v>0</v>
      </c>
      <c r="CT135" s="129">
        <f>SUMIF($E$4:$E$127,"410",$CT$4:$CT$127)</f>
        <v>0</v>
      </c>
      <c r="CU135" s="129">
        <f>SUMIF($E$4:$E$127,"410",$CU$4:$CU$127)</f>
        <v>74368590</v>
      </c>
      <c r="CV135" s="129">
        <f>SUMIF($E$4:$E$127,"410",$CV$4:$CV$127)</f>
        <v>0</v>
      </c>
      <c r="CW135" s="133">
        <f>SUMIF($E$4:$E$127,"410",$CW$4:$CW$127)</f>
        <v>0</v>
      </c>
      <c r="CX135" s="133">
        <f>SUMIF($E$4:$E$127,"410",$CX$4:$CX$127)</f>
        <v>0</v>
      </c>
      <c r="CY135" s="133">
        <f>SUMIF($E$4:$E$127,"410",$CY$4:$CY$127)</f>
        <v>0</v>
      </c>
      <c r="CZ135" s="133">
        <f>SUMIF($E$4:$E$127,"410",$CZ$4:$CZ$127)</f>
        <v>0</v>
      </c>
      <c r="DA135" s="133">
        <f>SUMIF($E$4:$E$127,"410",$DA$4:$DA$127)</f>
        <v>471086823</v>
      </c>
      <c r="DB135" s="133">
        <f>SUMIF($E$4:$E$127,"410",$DB$4:$DB$127)</f>
        <v>160860163</v>
      </c>
      <c r="DC135" s="133">
        <f>SUMIF($E$4:$E$127,"410",$DC$4:$DC$127)</f>
        <v>0</v>
      </c>
      <c r="DD135" s="133">
        <f>SUMIF($E$4:$E$127,"410",$DD$4:$DD$127)</f>
        <v>356835750</v>
      </c>
      <c r="DE135" s="133">
        <f>SUMIF($E$4:$E$127,"410",$DE$4:$DE$127)</f>
        <v>0</v>
      </c>
      <c r="DF135" s="133">
        <f>SUMIF($E$4:$E$127,"410",$DF$4:$DF$127)</f>
        <v>11169156</v>
      </c>
      <c r="DG135" s="133">
        <f>SUMIF($E$4:$E$127,"410",$DG$4:$DG$127)</f>
        <v>0</v>
      </c>
      <c r="DH135" s="133">
        <f>SUMIF($E$4:$E$127,"410",$DH$4:$DH$127)</f>
        <v>181391538</v>
      </c>
      <c r="DI135" s="133">
        <f>SUMIF($E$4:$E$127,"410",$DI$4:$DI$127)</f>
        <v>51864631</v>
      </c>
    </row>
    <row r="136" spans="3:113" ht="14.25" customHeight="1" x14ac:dyDescent="0.25">
      <c r="C136" s="135"/>
      <c r="D136" s="136" t="s">
        <v>365</v>
      </c>
      <c r="E136" s="117">
        <v>510</v>
      </c>
      <c r="F136" s="125"/>
      <c r="G136" s="126">
        <f>SUMIF($E$4:$E$127,"510",$G$4:$G$127)</f>
        <v>974480977</v>
      </c>
      <c r="H136" s="127">
        <f>SUMIF($E$4:$E$127,"510",$H$4:$H$127)</f>
        <v>0</v>
      </c>
      <c r="I136" s="127">
        <f>SUMIF($E$4:$E$128,"510",$I$4:$I$128)</f>
        <v>29000000</v>
      </c>
      <c r="J136" s="126">
        <f>SUMIF($E$4:$E$127,"510",$J$4:$J$127)</f>
        <v>0</v>
      </c>
      <c r="K136" s="125">
        <f>SUMIF($E$4:$E$127,"510",$K$4:$K$127)</f>
        <v>793368554</v>
      </c>
      <c r="L136" s="125">
        <f>SUMIF($E$4:$E$127,"510",$L$4:$L$127)</f>
        <v>14004396</v>
      </c>
      <c r="M136" s="125">
        <f>SUMIF($E$4:$E$127,"510",$M$4:$M$127)</f>
        <v>0</v>
      </c>
      <c r="N136" s="125">
        <f>SUMIF($E$4:$E$127,"510",$N$4:$N$127)</f>
        <v>0</v>
      </c>
      <c r="O136" s="125">
        <f>SUMIF($E$4:$E$127,"510",$O$4:$O$127)</f>
        <v>0</v>
      </c>
      <c r="P136" s="125">
        <f>SUMIF($E$4:$E$127,"510",$P$4:$P$127)</f>
        <v>0</v>
      </c>
      <c r="Q136" s="125">
        <f>SUMIF($E$4:$E$127,"510",$Q$4:$Q$127)</f>
        <v>0</v>
      </c>
      <c r="R136" s="125">
        <f>SUMIF($E$4:$E$127,"510",$R$4:$R$127)</f>
        <v>0</v>
      </c>
      <c r="S136" s="125">
        <f>SUMIF($E$4:$E$127,"510",$S$4:$S$127)</f>
        <v>40431446</v>
      </c>
      <c r="T136" s="125">
        <f>SUMIF($E$4:$E$127,"510",$T$4:$T$127)</f>
        <v>1796640</v>
      </c>
      <c r="U136" s="125">
        <f>SUMIF($E$4:$E$127,"510",$U$4:$U$127)</f>
        <v>0</v>
      </c>
      <c r="V136" s="125">
        <f>SUMIF($E$4:$E$119,"510",$V$4:$V$119)</f>
        <v>0</v>
      </c>
      <c r="W136" s="125"/>
      <c r="X136" s="125">
        <f>SUMIF($E$4:$E$127,"510",$X$4:$X$127)</f>
        <v>0</v>
      </c>
      <c r="Y136" s="125">
        <f>SUMIF($E$4:$E$127,"510",$Y$4:$Y$127)</f>
        <v>0</v>
      </c>
      <c r="Z136" s="125">
        <f>SUMIF($E$4:$E$127,"510",$Z$4:$Z$127)</f>
        <v>95879941</v>
      </c>
      <c r="AB136" s="128">
        <f t="shared" si="164"/>
        <v>0.84721032476347657</v>
      </c>
      <c r="AC136" s="30">
        <f t="shared" si="165"/>
        <v>825590345</v>
      </c>
      <c r="AD136" s="126">
        <f>SUMIF($E$4:$E$127,"510",$AD$4:$AD$127)</f>
        <v>0</v>
      </c>
      <c r="AE136" s="126">
        <f>SUMIF($E$4:$E$127,"510",$AE$4:$AE$127)</f>
        <v>0</v>
      </c>
      <c r="AF136" s="126">
        <f>SUMIF($E$4:$E$127,"510",$AF$4:$AF$127)</f>
        <v>0</v>
      </c>
      <c r="AG136" s="126">
        <f>SUMIF($E$4:$E$127,"510",$AG$4:$AG$127)</f>
        <v>0</v>
      </c>
      <c r="AH136" s="126">
        <f>SUMIF($E$4:$E$127,"510",$AH$4:$AH$127)</f>
        <v>737056119</v>
      </c>
      <c r="AI136" s="126">
        <f>SUMIF($E$4:$E$127,"510",$AI$4:$AI$127)</f>
        <v>14004396</v>
      </c>
      <c r="AJ136" s="126">
        <f>SUMIF($E$4:$E$127,"510",$AJ$4:$AJ$127)</f>
        <v>0</v>
      </c>
      <c r="AK136" s="126">
        <f>SUMIF($E$4:$E$127,"510",$AK$4:$AK$127)</f>
        <v>0</v>
      </c>
      <c r="AL136" s="126">
        <f>SUMIF($E$4:$E$127,"510",$AL$4:$AL$127)</f>
        <v>0</v>
      </c>
      <c r="AM136" s="126">
        <f>SUMIF($E$4:$E$127,"510",$AM$4:$AM$127)</f>
        <v>0</v>
      </c>
      <c r="AN136" s="126">
        <f>SUMIF($E$4:$E$127,"510",$AN$4:$AN$127)</f>
        <v>0</v>
      </c>
      <c r="AO136" s="126">
        <f>SUMIF($E$4:$E$127,"510",$AO$4:$AO$127)</f>
        <v>0</v>
      </c>
      <c r="AP136" s="126">
        <f>SUMIF($E$4:$E$127,"510",$AP$4:$AP$127)</f>
        <v>23081653</v>
      </c>
      <c r="AQ136" s="126">
        <f>SUMIF($E$4:$E$127,"510",$AQ$4:$AQ$127)</f>
        <v>1796640</v>
      </c>
      <c r="AR136" s="126">
        <f>SUMIF($E$4:$E$127,"510",$AR$4:$AR$127)</f>
        <v>0</v>
      </c>
      <c r="AS136" s="126">
        <f>SUMIF($E$4:$E$127,"510",$AS$4:$AS$127)</f>
        <v>0</v>
      </c>
      <c r="AT136" s="126">
        <f>SUMIF($E$4:$E$127,"510",$AT$4:$AT$127)</f>
        <v>0</v>
      </c>
      <c r="AU136" s="126">
        <f>SUMIF($E$4:$E$127,"510",$AU$4:$AU$127)</f>
        <v>0</v>
      </c>
      <c r="AV136" s="126">
        <f>SUMIF($E$4:$E$127," 510",$AV$4:$AV$127)</f>
        <v>0</v>
      </c>
      <c r="AW136" s="126">
        <f>SUMIF($E$4:$E$127,"510",$AW$4:$AW$127)</f>
        <v>49651537</v>
      </c>
      <c r="AX136" s="111">
        <f t="shared" si="166"/>
        <v>0.15278967523652343</v>
      </c>
      <c r="AY136" s="30">
        <f t="shared" si="167"/>
        <v>148890632</v>
      </c>
      <c r="AZ136" s="129">
        <f>SUMIF($E$4:$E$127,"510",$AZ$4:$AZ$127)</f>
        <v>0</v>
      </c>
      <c r="BA136" s="129">
        <f>SUMIF($E$4:$E$127,"510",$BA$4:$BA$127)</f>
        <v>29000000</v>
      </c>
      <c r="BB136" s="129">
        <f>SUMIF($E$4:$E$127,"510",$BB$4:$BB$127)</f>
        <v>0</v>
      </c>
      <c r="BC136" s="129">
        <f>SUMIF($E$4:$E$127,"510",$BC$4:$BC$127)</f>
        <v>56312435</v>
      </c>
      <c r="BD136" s="129">
        <f>SUMIF($E$4:$E$127,"510",$BD$4:$BD$127)</f>
        <v>0</v>
      </c>
      <c r="BE136" s="129">
        <f>SUMIF($E$4:$E$127,"510",$BE$4:$BE$127)</f>
        <v>0</v>
      </c>
      <c r="BF136" s="129">
        <f>SUMIF($E$4:$E$127,"510",$BF$4:$BF$127)</f>
        <v>0</v>
      </c>
      <c r="BG136" s="129">
        <f>SUMIF($E$4:$E$127,"510",$BG$4:$BG$127)</f>
        <v>0</v>
      </c>
      <c r="BH136" s="129">
        <f>SUMIF($E$4:$E$127,"510",$BH$4:$BH$127)</f>
        <v>0</v>
      </c>
      <c r="BI136" s="129">
        <f>SUMIF($E$4:$E$127,"510",$BI$4:$BI$127)</f>
        <v>0</v>
      </c>
      <c r="BJ136" s="129">
        <f>SUMIF($E$4:$E$127,"510",$BJ$4:$BJ$127)</f>
        <v>0</v>
      </c>
      <c r="BK136" s="129">
        <f>SUMIF($E$4:$E$127,"510",$BK$4:$BK$127)</f>
        <v>17349793</v>
      </c>
      <c r="BL136" s="129">
        <f>SUMIF($E$4:$E$127,"510",$BL$4:$BL$127)</f>
        <v>0</v>
      </c>
      <c r="BM136" s="129">
        <f>SUMIF($E$4:$E$127,"510",$BM$4:$BM$127)</f>
        <v>0</v>
      </c>
      <c r="BN136" s="129">
        <f>SUMIF($E$4:$E$127,"520",$BN$4:$BN$127)</f>
        <v>0</v>
      </c>
      <c r="BO136" s="129"/>
      <c r="BP136" s="129">
        <f>SUMIF($E$4:$E$127,"510",$BP$4:$BP$127)</f>
        <v>0</v>
      </c>
      <c r="BQ136" s="129">
        <f>SUMIF($E$4:$E$127,"510",$BQ$4:$BQ$127)</f>
        <v>0</v>
      </c>
      <c r="BR136" s="130">
        <f>SUMIF($E$4:$E$127,"510",$BR$4:$BR$127)</f>
        <v>46228404</v>
      </c>
      <c r="BS136" s="131">
        <f t="shared" si="168"/>
        <v>0.79090568332356481</v>
      </c>
      <c r="BT136" s="30">
        <f t="shared" si="169"/>
        <v>770722543</v>
      </c>
      <c r="BU136" s="126">
        <f>SUMIF($E$4:$E$127,"510",$BU$4:$BU$127)</f>
        <v>0</v>
      </c>
      <c r="BV136" s="126">
        <f>SUMIF($E$4:$E$127,"510",$BV$4:$BV$127)</f>
        <v>0</v>
      </c>
      <c r="BW136" s="126">
        <f>SUMIF($E$4:$E$127,"510",$BW$4:$BW$127)</f>
        <v>0</v>
      </c>
      <c r="BX136" s="126">
        <f>SUMIF($E$4:$E$127,"510",$BX$4:$BX$127)</f>
        <v>0</v>
      </c>
      <c r="BY136" s="126">
        <f>SUMIF($E$4:$E$127,"510",$BY$4:$BY$127)</f>
        <v>683750253</v>
      </c>
      <c r="BZ136" s="126">
        <f>SUMIF($E$4:$E$127,"510",$BZ$4:$BZ$127)</f>
        <v>14004396</v>
      </c>
      <c r="CA136" s="126">
        <f>SUMIF($E$4:$E$127,"510",$CA$4:$CA$127)</f>
        <v>0</v>
      </c>
      <c r="CB136" s="126">
        <f>SUMIF($E$4:$E$127,"510",$CB$4:$CB$127)</f>
        <v>0</v>
      </c>
      <c r="CC136" s="126">
        <f>SUMIF($E$4:$E$127,"510",$CC$4:$CC$127)</f>
        <v>0</v>
      </c>
      <c r="CD136" s="126">
        <f>SUMIF($E$4:$E$127,"510",$CD$4:$CD$127)</f>
        <v>0</v>
      </c>
      <c r="CE136" s="126">
        <f>SUMIF($E$4:$E$127,"510",$CE$4:$CE$127)</f>
        <v>0</v>
      </c>
      <c r="CF136" s="126">
        <f>SUMIF($E$4:$E$127,"510",$CF$4:$CF$127)</f>
        <v>0</v>
      </c>
      <c r="CG136" s="126">
        <f>SUMIF($E$4:$E$127,"510",$CG$4:$CG$127)</f>
        <v>23071121</v>
      </c>
      <c r="CH136" s="126">
        <f>SUMIF($E$4:$E$127,"510",$CH$4:$CH$127)</f>
        <v>1796640</v>
      </c>
      <c r="CI136" s="126">
        <f>SUMIF($E$4:$E$127,"510",$CI$4:$CI$127)</f>
        <v>0</v>
      </c>
      <c r="CJ136" s="126">
        <f>SUMIF($E$4:$E$127,"510",$CJ$4:$CJ$127)</f>
        <v>0</v>
      </c>
      <c r="CK136" s="126">
        <f>SUMIF($E$4:$E$127,"111",$CK$4:$CK$127)</f>
        <v>0</v>
      </c>
      <c r="CL136" s="126">
        <f>SUMIF($E$4:$E$127,"510",$CL$4:$CL$127)</f>
        <v>0</v>
      </c>
      <c r="CM136" s="126">
        <f>SUMIF($E$4:$E$127,"510",$CM$4:$CM$127)</f>
        <v>0</v>
      </c>
      <c r="CN136" s="132">
        <f>SUMIF($E$4:$E$127,"510",$CN$4:$CN$127)</f>
        <v>48100133</v>
      </c>
      <c r="CO136" s="27">
        <f t="shared" si="170"/>
        <v>0.20909431667643519</v>
      </c>
      <c r="CP136" s="30">
        <f t="shared" si="171"/>
        <v>203758434</v>
      </c>
      <c r="CQ136" s="129">
        <f>SUMIF($E$4:$E$127,"510",$CQ$4:$CQ$127)</f>
        <v>0</v>
      </c>
      <c r="CR136" s="129">
        <f>SUMIF($E$4:$E$127,"510",$CR$4:$CR$127)</f>
        <v>29000000</v>
      </c>
      <c r="CS136" s="129">
        <f>SUMIF($E$4:$E$127,"510",$CS$4:$CS$127)</f>
        <v>0</v>
      </c>
      <c r="CT136" s="129">
        <f>SUMIF($E$4:$E$127,"510",$CT$4:$CT$127)</f>
        <v>109618301</v>
      </c>
      <c r="CU136" s="129">
        <f>SUMIF($E$4:$E$127,"510",$CU$4:$CU$127)</f>
        <v>0</v>
      </c>
      <c r="CV136" s="129">
        <f>SUMIF($E$4:$E$127,"510",$CV$4:$CV$127)</f>
        <v>0</v>
      </c>
      <c r="CW136" s="133">
        <f>SUMIF($E$4:$E$127,"510",$CW$4:$CW$127)</f>
        <v>0</v>
      </c>
      <c r="CX136" s="133">
        <f>SUMIF($E$4:$E$127,"510",$CX$4:$CX$127)</f>
        <v>0</v>
      </c>
      <c r="CY136" s="133">
        <f>SUMIF($E$4:$E$127,"510",$CY$4:$CY$127)</f>
        <v>0</v>
      </c>
      <c r="CZ136" s="133">
        <f>SUMIF($E$4:$E$127,"510",$CZ$4:$CZ$127)</f>
        <v>0</v>
      </c>
      <c r="DA136" s="133">
        <f>SUMIF($E$4:$E$127,"510",$DA$4:$DA$127)</f>
        <v>0</v>
      </c>
      <c r="DB136" s="133">
        <f>SUMIF($E$4:$E$127,"510",$DB$4:$DB$127)</f>
        <v>17360325</v>
      </c>
      <c r="DC136" s="133">
        <f>SUMIF($E$4:$E$127,"510",$DC$4:$DC$127)</f>
        <v>0</v>
      </c>
      <c r="DD136" s="133">
        <f>SUMIF($E$4:$E$127,"510",$DD$4:$DD$127)</f>
        <v>0</v>
      </c>
      <c r="DE136" s="133">
        <f>SUMIF($E$4:$E$127,"510",$DE$4:$DE$127)</f>
        <v>0</v>
      </c>
      <c r="DF136" s="133">
        <f>SUMIF($E$4:$E$127,"510",$DF$4:$DF$127)</f>
        <v>0</v>
      </c>
      <c r="DG136" s="133">
        <f>SUMIF($E$4:$E$127,"510",$DG$4:$DG$127)</f>
        <v>0</v>
      </c>
      <c r="DH136" s="133">
        <f>SUMIF($E$4:$E$127,"510",$DH$4:$DH$127)</f>
        <v>0</v>
      </c>
      <c r="DI136" s="133">
        <f>SUMIF($E$4:$E$127,"510",$DI$4:$DI$127)</f>
        <v>47779808</v>
      </c>
    </row>
    <row r="137" spans="3:113" x14ac:dyDescent="0.25">
      <c r="C137" s="135"/>
      <c r="D137" s="124" t="s">
        <v>366</v>
      </c>
      <c r="E137" s="117">
        <v>520</v>
      </c>
      <c r="F137" s="125"/>
      <c r="G137" s="126">
        <f>SUMIF($E$4:$E$127,"520",$G$4:$G$127)</f>
        <v>1622930241</v>
      </c>
      <c r="H137" s="127">
        <f>SUMIF($E$4:$E$127,"520",$H$4:$H$127)</f>
        <v>0</v>
      </c>
      <c r="I137" s="127">
        <f>SUMIF($E$4:$E$127,"520",$I$4:$I$127)</f>
        <v>0</v>
      </c>
      <c r="J137" s="126">
        <f>SUMIF($E$4:$E$127,"520",$J$4:$J$127)</f>
        <v>0</v>
      </c>
      <c r="K137" s="125">
        <f>SUMIF($E$4:$E$127,"520",$K$4:$K$127)</f>
        <v>520000000</v>
      </c>
      <c r="L137" s="125">
        <f>SUMIF($E$4:$E$127,"520",$L$4:$L$127)</f>
        <v>50000000</v>
      </c>
      <c r="M137" s="125">
        <f>SUMIF($E$4:$E$127,"520",$M$4:$M$127)</f>
        <v>0</v>
      </c>
      <c r="N137" s="125">
        <f>SUMIF($E$4:$E$127,"520",$N$4:$N$127)</f>
        <v>0</v>
      </c>
      <c r="O137" s="125">
        <f>SUMIF($E$4:$E$127,"520",$O$4:$O$127)</f>
        <v>0</v>
      </c>
      <c r="P137" s="125">
        <f>SUMIF($E$4:$E$127,"520",$P$4:$P$127)</f>
        <v>0</v>
      </c>
      <c r="Q137" s="125">
        <f>SUMIF($E$4:$E$127,"520",$Q$4:$Q$127)</f>
        <v>0</v>
      </c>
      <c r="R137" s="125">
        <f>SUMIF($E$4:$E$127,"520",$R$4:$R$127)</f>
        <v>200000000</v>
      </c>
      <c r="S137" s="125">
        <f>SUMIF($E$4:$E$127,"520",$S$4:$S$127)</f>
        <v>333901442</v>
      </c>
      <c r="T137" s="125">
        <f>SUMIF($E$4:$E$127,"520",$T$4:$T$127)</f>
        <v>0</v>
      </c>
      <c r="U137" s="125">
        <f>SUMIF($E$4:$E$127,"520",$U$4:$U$127)</f>
        <v>0</v>
      </c>
      <c r="V137" s="125">
        <f>SUMIF($E$4:$E$119,"520",$V$4:$V$119)</f>
        <v>0</v>
      </c>
      <c r="W137" s="125"/>
      <c r="X137" s="125">
        <f>SUMIF($E$4:$E$127,"520",$X$4:$X$127)</f>
        <v>0</v>
      </c>
      <c r="Y137" s="125">
        <f>SUMIF($E$4:$E$127,"520",$Y$4:$Y$127)</f>
        <v>0</v>
      </c>
      <c r="Z137" s="125">
        <f>SUMIF($E$4:$E$127,"520",$Z$4:$Z$127)</f>
        <v>519028799</v>
      </c>
      <c r="AB137" s="128">
        <f t="shared" si="164"/>
        <v>0.78489074010667848</v>
      </c>
      <c r="AC137" s="30">
        <f t="shared" si="165"/>
        <v>1273822918</v>
      </c>
      <c r="AD137" s="126">
        <f>SUMIF($E$4:$E$127,"520",$AD$4:$AD$127)</f>
        <v>0</v>
      </c>
      <c r="AE137" s="126">
        <f>SUMIF($E$4:$E$127,"520",$AE$4:$AE$127)</f>
        <v>0</v>
      </c>
      <c r="AF137" s="126">
        <f>SUMIF($E$4:$E$127,"520",$AF$4:$AF$127)</f>
        <v>0</v>
      </c>
      <c r="AG137" s="126">
        <f>SUMIF($E$4:$E$127,"520",$AG$4:$AG$127)</f>
        <v>0</v>
      </c>
      <c r="AH137" s="126">
        <f>SUMIF($E$4:$E$127,"520",$AH$4:$AH$127)</f>
        <v>314186967</v>
      </c>
      <c r="AI137" s="126">
        <f>SUMIF($E$4:$E$127,"520",$AI$4:$AI$127)</f>
        <v>35855289</v>
      </c>
      <c r="AJ137" s="126">
        <f>SUMIF($E$4:$E$127,"520",$AJ$4:$AJ$127)</f>
        <v>0</v>
      </c>
      <c r="AK137" s="126">
        <f>SUMIF($E$4:$E$127,"520",$AK$4:$AK$127)</f>
        <v>0</v>
      </c>
      <c r="AL137" s="126">
        <f>SUMIF($E$4:$E$127,"520",$AL$4:$AL$127)</f>
        <v>0</v>
      </c>
      <c r="AM137" s="126">
        <f>SUMIF($E$4:$E$127,"520",$AM$4:$AM$127)</f>
        <v>0</v>
      </c>
      <c r="AN137" s="126">
        <f>SUMIF($E$4:$E$127,"520",$AN$4:$AN$127)</f>
        <v>0</v>
      </c>
      <c r="AO137" s="126">
        <f>SUMIF($E$4:$E$127,"520",$AO$4:$AO$127)</f>
        <v>196388655</v>
      </c>
      <c r="AP137" s="126">
        <f>SUMIF($E$4:$E$127,"520",$AP$4:$AP$127)</f>
        <v>286026149</v>
      </c>
      <c r="AQ137" s="126">
        <f>SUMIF($E$4:$E$127,"520",$AQ$4:$AQ$127)</f>
        <v>0</v>
      </c>
      <c r="AR137" s="126">
        <f>SUMIF($E$4:$E$127,"520",$AR$4:$AR$127)</f>
        <v>0</v>
      </c>
      <c r="AS137" s="126">
        <f>SUMIF($E$4:$E$127,"520",$AS$4:$AS$127)</f>
        <v>0</v>
      </c>
      <c r="AT137" s="126">
        <f>SUMIF($E$4:$E$127,"520",$AT$4:$AT$127)</f>
        <v>0</v>
      </c>
      <c r="AU137" s="126">
        <f>SUMIF($E$4:$E$127,"520",$AU$4:$AU$127)</f>
        <v>0</v>
      </c>
      <c r="AV137" s="126">
        <f>SUMIF($E$4:$E$127,"520",$AV$4:$AV$127)</f>
        <v>0</v>
      </c>
      <c r="AW137" s="126">
        <f>SUMIF($E$4:$E$127,"520",$AW$4:$AW$127)</f>
        <v>441365858</v>
      </c>
      <c r="AX137" s="111">
        <f t="shared" si="166"/>
        <v>0.21510925989332152</v>
      </c>
      <c r="AY137" s="30">
        <f t="shared" si="167"/>
        <v>349107323</v>
      </c>
      <c r="AZ137" s="129">
        <f>SUMIF($E$4:$E$127,"520",$AZ$4:$AZ$127)</f>
        <v>0</v>
      </c>
      <c r="BA137" s="129">
        <f>SUMIF($E$4:$E$127,"520",$BA$4:$BA$127)</f>
        <v>0</v>
      </c>
      <c r="BB137" s="129">
        <f>SUMIF($E$4:$E$127,"520",$BB$4:$BB$127)</f>
        <v>0</v>
      </c>
      <c r="BC137" s="129">
        <f>SUMIF($E$4:$E$127,"520",$BC$4:$BC$127)</f>
        <v>205813033</v>
      </c>
      <c r="BD137" s="129">
        <f>SUMIF($E$4:$E$127,"520",$BD$4:$BD$127)</f>
        <v>14144711</v>
      </c>
      <c r="BE137" s="129">
        <f>SUMIF($E$4:$E$127,"520",$BE$4:$BE$127)</f>
        <v>0</v>
      </c>
      <c r="BF137" s="129">
        <f>SUMIF($E$4:$E$127,"520",$BF$4:$BF$127)</f>
        <v>0</v>
      </c>
      <c r="BG137" s="129">
        <f>SUMIF($E$4:$E$127,"520",$BG$4:$BG$127)</f>
        <v>0</v>
      </c>
      <c r="BH137" s="129">
        <f>SUMIF($E$4:$E$127,"520",$BH$4:$BH$127)</f>
        <v>0</v>
      </c>
      <c r="BI137" s="129">
        <f>SUMIF($E$4:$E$127,"520",$BI$4:$BI$127)</f>
        <v>0</v>
      </c>
      <c r="BJ137" s="129">
        <f>SUMIF($E$4:$E$127,"520",$BJ$4:$BJ$127)</f>
        <v>3611345</v>
      </c>
      <c r="BK137" s="129">
        <f>SUMIF($E$4:$E$127,"520",$BK$4:$BK$127)</f>
        <v>47875293</v>
      </c>
      <c r="BL137" s="129">
        <f>SUMIF($E$4:$E$127,"520",$BL$4:$BL$127)</f>
        <v>0</v>
      </c>
      <c r="BM137" s="129">
        <f>SUMIF($E$4:$E$127,"520",$BM$4:$BM$127)</f>
        <v>0</v>
      </c>
      <c r="BN137" s="129">
        <f>SUMIF($E$4:$E$127,"111",$BN$4:$BN$127)</f>
        <v>0</v>
      </c>
      <c r="BO137" s="129"/>
      <c r="BP137" s="129">
        <f>SUMIF($E$4:$E$127,"520",$BP$4:$BP$127)</f>
        <v>0</v>
      </c>
      <c r="BQ137" s="129">
        <f>SUMIF($E$4:$E$127,"520",$BQ$4:$BQ$127)</f>
        <v>0</v>
      </c>
      <c r="BR137" s="130">
        <f>SUMIF($E$4:$E$127,"520",$BR$4:$BR$127)</f>
        <v>77662941</v>
      </c>
      <c r="BS137" s="131">
        <f t="shared" si="168"/>
        <v>0.70239513763549377</v>
      </c>
      <c r="BT137" s="30">
        <f t="shared" si="169"/>
        <v>1139938310</v>
      </c>
      <c r="BU137" s="126">
        <f>SUMIF($E$4:$E$127,"520",$BU$4:$BU$127)</f>
        <v>0</v>
      </c>
      <c r="BV137" s="126">
        <f>SUMIF($E$4:$E$127,"520",$BV$4:$BV$127)</f>
        <v>0</v>
      </c>
      <c r="BW137" s="126">
        <f>SUMIF($E$4:$E$127,"520",$BW$4:$BW$127)</f>
        <v>0</v>
      </c>
      <c r="BX137" s="126">
        <f>SUMIF($E$4:$E$127,"520",$BX$4:$BX$127)</f>
        <v>0</v>
      </c>
      <c r="BY137" s="126">
        <f>SUMIF($E$4:$E$127,"520",$BY$4:$BY$127)</f>
        <v>291597459</v>
      </c>
      <c r="BZ137" s="126">
        <f>SUMIF($E$4:$E$127,"520",$BZ$4:$BZ$127)</f>
        <v>26855289</v>
      </c>
      <c r="CA137" s="126">
        <f>SUMIF($E$4:$E$127,"520",$CA$4:$CA$127)</f>
        <v>0</v>
      </c>
      <c r="CB137" s="126">
        <f>SUMIF($E$4:$E$127,"520",$CB$4:$CB$127)</f>
        <v>0</v>
      </c>
      <c r="CC137" s="126">
        <f>SUMIF($E$4:$E$127,"520",$CC$4:$CC$127)</f>
        <v>0</v>
      </c>
      <c r="CD137" s="126">
        <f>SUMIF($E$4:$E$127,"520",$CD$4:$CD$127)</f>
        <v>0</v>
      </c>
      <c r="CE137" s="126">
        <f>SUMIF($E$4:$E$127,"520",$CE$4:$CE$127)</f>
        <v>0</v>
      </c>
      <c r="CF137" s="126">
        <f>SUMIF($E$4:$E$127,"520",$CF$4:$CF$127)</f>
        <v>185375614</v>
      </c>
      <c r="CG137" s="126">
        <f>SUMIF($E$4:$E$127,"520",$CG$4:$CG$127)</f>
        <v>236850282</v>
      </c>
      <c r="CH137" s="126">
        <f>SUMIF($E$4:$E$127,"520",$CH$4:$CH$127)</f>
        <v>0</v>
      </c>
      <c r="CI137" s="126">
        <f>SUMIF($E$4:$E$127,"520",$CI$4:$CI$127)</f>
        <v>0</v>
      </c>
      <c r="CJ137" s="126">
        <f>SUMIF($E$4:$E$127,"520",$CJ$4:$CJ$127)</f>
        <v>0</v>
      </c>
      <c r="CK137" s="126">
        <f>SUMIF($E$4:$E$127,"111",$CK$4:$CK$127)</f>
        <v>0</v>
      </c>
      <c r="CL137" s="126">
        <f>SUMIF($E$4:$E$127,"520",$CL$4:$CL$127)</f>
        <v>0</v>
      </c>
      <c r="CM137" s="126">
        <f>SUMIF($E$4:$E$127,"520",$CM$4:$CM$127)</f>
        <v>0</v>
      </c>
      <c r="CN137" s="132">
        <f>SUMIF($E$4:$E$127,"520",$CN$4:$CN$127)</f>
        <v>399259666</v>
      </c>
      <c r="CO137" s="27">
        <f t="shared" si="170"/>
        <v>0.29760486236450623</v>
      </c>
      <c r="CP137" s="30">
        <f t="shared" si="171"/>
        <v>482991931</v>
      </c>
      <c r="CQ137" s="129">
        <f>SUMIF($E$4:$E$127,"520",$CQ$4:$CQ$127)</f>
        <v>0</v>
      </c>
      <c r="CR137" s="129">
        <f>SUMIF($E$4:$E$127,"520",$CR$4:$CR$127)</f>
        <v>0</v>
      </c>
      <c r="CS137" s="129">
        <f>SUMIF($E$4:$E$127,"520",$CS$4:$CS$127)</f>
        <v>0</v>
      </c>
      <c r="CT137" s="129">
        <f>SUMIF($E$4:$E$127,"520",$CT$4:$CT$127)</f>
        <v>228402541</v>
      </c>
      <c r="CU137" s="129">
        <f>SUMIF($E$4:$E$127,"520",$CU$4:$CU$127)</f>
        <v>23144711</v>
      </c>
      <c r="CV137" s="129">
        <f>SUMIF($E$4:$E$127,"520",$CV$4:$CV$127)</f>
        <v>0</v>
      </c>
      <c r="CW137" s="133">
        <f>SUMIF($E$4:$E$127,"520",$CW$4:$CW$127)</f>
        <v>0</v>
      </c>
      <c r="CX137" s="133">
        <f>SUMIF($E$4:$E$127,"520",$CX$4:$CX$127)</f>
        <v>0</v>
      </c>
      <c r="CY137" s="133">
        <f>SUMIF($E$4:$E$127,"520",$CY$4:$CY$127)</f>
        <v>0</v>
      </c>
      <c r="CZ137" s="133">
        <f>SUMIF($E$4:$E$127,"520",$CZ$4:$CZ$127)</f>
        <v>0</v>
      </c>
      <c r="DA137" s="133">
        <f>SUMIF($E$4:$E$127,"520",$DA$4:$DA$127)</f>
        <v>14624386</v>
      </c>
      <c r="DB137" s="133">
        <f>SUMIF($E$4:$E$127,"520",$DB$4:$DB$127)</f>
        <v>97051160</v>
      </c>
      <c r="DC137" s="133">
        <f>SUMIF($E$4:$E$127,"520",$DC$4:$DC$127)</f>
        <v>0</v>
      </c>
      <c r="DD137" s="133">
        <f>SUMIF($E$4:$E$127,"520",$DD$4:$DD$127)</f>
        <v>0</v>
      </c>
      <c r="DE137" s="133">
        <f>SUMIF($E$4:$E$127,"520",$DE$4:$DE$127)</f>
        <v>0</v>
      </c>
      <c r="DF137" s="133">
        <f>SUMIF($E$4:$E$127,"520",$DF$4:$DF$127)</f>
        <v>0</v>
      </c>
      <c r="DG137" s="133">
        <f>SUMIF($E$4:$E$127,"520",$DG$4:$DG$127)</f>
        <v>0</v>
      </c>
      <c r="DH137" s="133">
        <f>SUMIF($E$4:$E$127,"520",$DH$4:$DH$127)</f>
        <v>0</v>
      </c>
      <c r="DI137" s="133">
        <f>SUMIF($E$4:$E$127,"520",$DI$4:$DI$127)</f>
        <v>119769133</v>
      </c>
    </row>
    <row r="138" spans="3:113" ht="25.5" x14ac:dyDescent="0.25">
      <c r="C138" s="135"/>
      <c r="D138" s="124" t="s">
        <v>367</v>
      </c>
      <c r="E138" s="117" t="s">
        <v>339</v>
      </c>
      <c r="F138" s="125"/>
      <c r="G138" s="126">
        <f>SUMIF($E$4:$E$127,"520-2",$G$4:$G$127)</f>
        <v>3185000000</v>
      </c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5">
        <f>SUMIF($E$4:$E$127,"520-2",$T$4:$T$127)</f>
        <v>485000000</v>
      </c>
      <c r="U138" s="127"/>
      <c r="V138" s="127"/>
      <c r="W138" s="127"/>
      <c r="X138" s="125">
        <f>SUMIF($E$4:$E$127,"520-2",$X$4:$X$127)</f>
        <v>2700000000</v>
      </c>
      <c r="Y138" s="127"/>
      <c r="Z138" s="125">
        <f>SUMIF($E$4:$E$127,"520-2",$Z$4:$Z$127)</f>
        <v>0</v>
      </c>
      <c r="AB138" s="128">
        <f t="shared" si="164"/>
        <v>1</v>
      </c>
      <c r="AC138" s="30">
        <f t="shared" si="165"/>
        <v>3185000000</v>
      </c>
      <c r="AD138" s="126"/>
      <c r="AE138" s="126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>
        <f>SUMIF($E$4:$E$127,"520-2",$AQ$4:$AQ$127)</f>
        <v>485000000</v>
      </c>
      <c r="AR138" s="126"/>
      <c r="AS138" s="126"/>
      <c r="AT138" s="126">
        <f>SUMIF($E$4:$E$127,"520-2",$AT$4:$AT$127)</f>
        <v>0</v>
      </c>
      <c r="AU138" s="126">
        <f>SUMIF($E$4:$E$127,"520-2",$AU$4:$AU$127)</f>
        <v>2700000000</v>
      </c>
      <c r="AV138" s="126"/>
      <c r="AW138" s="126"/>
      <c r="AX138" s="111">
        <f t="shared" si="166"/>
        <v>0</v>
      </c>
      <c r="AY138" s="30">
        <f t="shared" si="167"/>
        <v>0</v>
      </c>
      <c r="AZ138" s="129"/>
      <c r="BA138" s="129"/>
      <c r="BB138" s="129"/>
      <c r="BC138" s="129"/>
      <c r="BD138" s="129"/>
      <c r="BE138" s="129"/>
      <c r="BF138" s="129"/>
      <c r="BG138" s="129"/>
      <c r="BH138" s="129"/>
      <c r="BI138" s="129"/>
      <c r="BJ138" s="129"/>
      <c r="BK138" s="129"/>
      <c r="BL138" s="129">
        <f>SUMIF($E$4:$E$127,"520-2",$BL$4:$BL$127)</f>
        <v>0</v>
      </c>
      <c r="BM138" s="129"/>
      <c r="BN138" s="129"/>
      <c r="BO138" s="129"/>
      <c r="BP138" s="129">
        <f>SUMIF($E$4:$E$127,"520-2",$BP$4:$BP$127)</f>
        <v>0</v>
      </c>
      <c r="BQ138" s="129"/>
      <c r="BR138" s="130"/>
      <c r="BS138" s="131">
        <f t="shared" si="168"/>
        <v>0.25496371679748825</v>
      </c>
      <c r="BT138" s="30">
        <f>SUM(BU138:CN138)</f>
        <v>812059438</v>
      </c>
      <c r="BU138" s="132"/>
      <c r="BV138" s="132"/>
      <c r="BW138" s="132"/>
      <c r="BX138" s="132"/>
      <c r="BY138" s="126"/>
      <c r="BZ138" s="126"/>
      <c r="CA138" s="126"/>
      <c r="CB138" s="126"/>
      <c r="CC138" s="126"/>
      <c r="CD138" s="126"/>
      <c r="CE138" s="126"/>
      <c r="CF138" s="126"/>
      <c r="CG138" s="126"/>
      <c r="CH138" s="126">
        <f>SUMIF($E$4:$E$127,"520-2",$CH$4:$CH$127)</f>
        <v>359172189</v>
      </c>
      <c r="CI138" s="126"/>
      <c r="CJ138" s="126"/>
      <c r="CK138" s="126">
        <f>SUMIF($E$4:$E$127,"111",$CK$4:$CK$127)</f>
        <v>0</v>
      </c>
      <c r="CL138" s="126">
        <f>SUMIF($E$4:$E$127,"520-2",$CL$4:$CL$127)</f>
        <v>452887249</v>
      </c>
      <c r="CM138" s="126"/>
      <c r="CN138" s="132"/>
      <c r="CO138" s="27">
        <f t="shared" si="170"/>
        <v>0.7450362832025117</v>
      </c>
      <c r="CP138" s="30">
        <f t="shared" si="171"/>
        <v>2372940562</v>
      </c>
      <c r="CQ138" s="130"/>
      <c r="CR138" s="130"/>
      <c r="CS138" s="130"/>
      <c r="CT138" s="129"/>
      <c r="CU138" s="129"/>
      <c r="CV138" s="129"/>
      <c r="CW138" s="133"/>
      <c r="CX138" s="133"/>
      <c r="CY138" s="133"/>
      <c r="CZ138" s="133"/>
      <c r="DA138" s="133"/>
      <c r="DB138" s="133"/>
      <c r="DC138" s="133">
        <f>SUMIF($E$4:$E$127,"520-2",$DC$4:$DC$127)</f>
        <v>125827811</v>
      </c>
      <c r="DD138" s="133"/>
      <c r="DE138" s="133"/>
      <c r="DF138" s="133">
        <f>SUMIF($E$4:$E$127,"520-2",$DF$4:$DF$127)</f>
        <v>0</v>
      </c>
      <c r="DG138" s="133">
        <f>SUMIF($E$4:$E$127,"520-2",$DG$4:$DG$127)</f>
        <v>2247112751</v>
      </c>
      <c r="DH138" s="133"/>
      <c r="DI138" s="133"/>
    </row>
    <row r="139" spans="3:113" x14ac:dyDescent="0.25">
      <c r="C139" s="135"/>
      <c r="D139" s="124" t="s">
        <v>368</v>
      </c>
      <c r="E139" s="1"/>
      <c r="F139" s="137"/>
      <c r="G139" s="138">
        <f t="shared" ref="G139:Z139" si="172">SUM(G132:G138)</f>
        <v>19529263552</v>
      </c>
      <c r="H139" s="138">
        <f t="shared" si="172"/>
        <v>0</v>
      </c>
      <c r="I139" s="138">
        <f t="shared" si="172"/>
        <v>8458835637</v>
      </c>
      <c r="J139" s="138">
        <f t="shared" si="172"/>
        <v>171003327</v>
      </c>
      <c r="K139" s="138">
        <f t="shared" si="172"/>
        <v>1899736650</v>
      </c>
      <c r="L139" s="138">
        <f t="shared" si="172"/>
        <v>138372986</v>
      </c>
      <c r="M139" s="138">
        <f t="shared" si="172"/>
        <v>54387</v>
      </c>
      <c r="N139" s="138">
        <f t="shared" si="172"/>
        <v>30665828</v>
      </c>
      <c r="O139" s="138">
        <f t="shared" si="172"/>
        <v>1940856</v>
      </c>
      <c r="P139" s="138">
        <f t="shared" si="172"/>
        <v>3438802</v>
      </c>
      <c r="Q139" s="138">
        <f t="shared" si="172"/>
        <v>345941457</v>
      </c>
      <c r="R139" s="138">
        <f t="shared" si="172"/>
        <v>1544000000</v>
      </c>
      <c r="S139" s="138">
        <f t="shared" si="172"/>
        <v>1142029623</v>
      </c>
      <c r="T139" s="138">
        <f t="shared" si="172"/>
        <v>486796640</v>
      </c>
      <c r="U139" s="138">
        <f t="shared" si="172"/>
        <v>1054833768</v>
      </c>
      <c r="V139" s="138">
        <f t="shared" si="172"/>
        <v>0</v>
      </c>
      <c r="W139" s="138">
        <f t="shared" si="172"/>
        <v>11169156</v>
      </c>
      <c r="X139" s="138">
        <f t="shared" si="172"/>
        <v>2700000000</v>
      </c>
      <c r="Y139" s="138">
        <f t="shared" si="172"/>
        <v>204741836</v>
      </c>
      <c r="Z139" s="138">
        <f t="shared" si="172"/>
        <v>1335702599</v>
      </c>
      <c r="AA139" s="139">
        <f>SUM(AA132:AA137)</f>
        <v>0</v>
      </c>
      <c r="AB139" s="128">
        <f t="shared" si="164"/>
        <v>0.69160037243784334</v>
      </c>
      <c r="AC139" s="138">
        <f t="shared" ref="AC139:AW139" si="173">SUM(AC132:AC138)</f>
        <v>13506445946</v>
      </c>
      <c r="AD139" s="138">
        <f t="shared" si="173"/>
        <v>0</v>
      </c>
      <c r="AE139" s="138">
        <f t="shared" si="173"/>
        <v>0</v>
      </c>
      <c r="AF139" s="138">
        <f t="shared" si="173"/>
        <v>4767090027</v>
      </c>
      <c r="AG139" s="138">
        <f t="shared" si="173"/>
        <v>52484687</v>
      </c>
      <c r="AH139" s="138">
        <f t="shared" si="173"/>
        <v>1492380652</v>
      </c>
      <c r="AI139" s="138">
        <f t="shared" si="173"/>
        <v>84259685</v>
      </c>
      <c r="AJ139" s="138">
        <f t="shared" si="173"/>
        <v>0</v>
      </c>
      <c r="AK139" s="138">
        <f t="shared" si="173"/>
        <v>0</v>
      </c>
      <c r="AL139" s="138">
        <f t="shared" si="173"/>
        <v>0</v>
      </c>
      <c r="AM139" s="138">
        <f t="shared" si="173"/>
        <v>0</v>
      </c>
      <c r="AN139" s="138">
        <f t="shared" si="173"/>
        <v>164856575</v>
      </c>
      <c r="AO139" s="138">
        <f t="shared" si="173"/>
        <v>1496388655</v>
      </c>
      <c r="AP139" s="138">
        <f t="shared" si="173"/>
        <v>829874374</v>
      </c>
      <c r="AQ139" s="138">
        <f t="shared" si="173"/>
        <v>486796640</v>
      </c>
      <c r="AR139" s="138">
        <f t="shared" si="173"/>
        <v>760832261</v>
      </c>
      <c r="AS139" s="138">
        <f t="shared" si="173"/>
        <v>0</v>
      </c>
      <c r="AT139" s="138">
        <f t="shared" si="173"/>
        <v>0</v>
      </c>
      <c r="AU139" s="138">
        <f t="shared" si="173"/>
        <v>2700000000</v>
      </c>
      <c r="AV139" s="138">
        <f t="shared" si="173"/>
        <v>23350298</v>
      </c>
      <c r="AW139" s="138">
        <f t="shared" si="173"/>
        <v>648132092</v>
      </c>
      <c r="AX139" s="111">
        <f t="shared" si="166"/>
        <v>0.30839962756215666</v>
      </c>
      <c r="AY139" s="140">
        <f t="shared" ref="AY139:BR139" si="174">SUM(AY132:AY138)</f>
        <v>6022817606</v>
      </c>
      <c r="AZ139" s="140">
        <f t="shared" si="174"/>
        <v>0</v>
      </c>
      <c r="BA139" s="140">
        <f t="shared" si="174"/>
        <v>3691745610</v>
      </c>
      <c r="BB139" s="140">
        <f t="shared" si="174"/>
        <v>118518640</v>
      </c>
      <c r="BC139" s="140">
        <f t="shared" si="174"/>
        <v>407355998</v>
      </c>
      <c r="BD139" s="140">
        <f t="shared" si="174"/>
        <v>54113301</v>
      </c>
      <c r="BE139" s="140">
        <f t="shared" si="174"/>
        <v>54387</v>
      </c>
      <c r="BF139" s="140">
        <f t="shared" si="174"/>
        <v>30665828</v>
      </c>
      <c r="BG139" s="140">
        <f t="shared" si="174"/>
        <v>1940856</v>
      </c>
      <c r="BH139" s="140">
        <f t="shared" si="174"/>
        <v>3438802</v>
      </c>
      <c r="BI139" s="140">
        <f t="shared" si="174"/>
        <v>181084882</v>
      </c>
      <c r="BJ139" s="140">
        <f t="shared" si="174"/>
        <v>47611345</v>
      </c>
      <c r="BK139" s="140">
        <f t="shared" si="174"/>
        <v>312155249</v>
      </c>
      <c r="BL139" s="140">
        <f t="shared" si="174"/>
        <v>0</v>
      </c>
      <c r="BM139" s="140">
        <f t="shared" si="174"/>
        <v>294001507</v>
      </c>
      <c r="BN139" s="140">
        <f t="shared" si="174"/>
        <v>0</v>
      </c>
      <c r="BO139" s="140">
        <f t="shared" si="174"/>
        <v>11169156</v>
      </c>
      <c r="BP139" s="140">
        <f t="shared" si="174"/>
        <v>0</v>
      </c>
      <c r="BQ139" s="140">
        <f t="shared" si="174"/>
        <v>181391538</v>
      </c>
      <c r="BR139" s="140">
        <f t="shared" si="174"/>
        <v>687570507</v>
      </c>
      <c r="BS139" s="131">
        <f t="shared" si="168"/>
        <v>0.41857443278565676</v>
      </c>
      <c r="BT139" s="30">
        <f t="shared" ref="BT139:CN139" si="175">SUM(BT132:BT138)</f>
        <v>8174450414</v>
      </c>
      <c r="BU139" s="30">
        <f t="shared" si="175"/>
        <v>0</v>
      </c>
      <c r="BV139" s="30">
        <f t="shared" si="175"/>
        <v>0</v>
      </c>
      <c r="BW139" s="30">
        <f t="shared" si="175"/>
        <v>2840089851</v>
      </c>
      <c r="BX139" s="30">
        <f t="shared" si="175"/>
        <v>45348340</v>
      </c>
      <c r="BY139" s="30">
        <f t="shared" si="175"/>
        <v>1243935712</v>
      </c>
      <c r="BZ139" s="30">
        <f t="shared" si="175"/>
        <v>40859685</v>
      </c>
      <c r="CA139" s="30">
        <f t="shared" si="175"/>
        <v>0</v>
      </c>
      <c r="CB139" s="30">
        <f t="shared" si="175"/>
        <v>0</v>
      </c>
      <c r="CC139" s="30">
        <f t="shared" si="175"/>
        <v>0</v>
      </c>
      <c r="CD139" s="30">
        <f t="shared" si="175"/>
        <v>0</v>
      </c>
      <c r="CE139" s="30">
        <f t="shared" si="175"/>
        <v>94856575</v>
      </c>
      <c r="CF139" s="30">
        <f t="shared" si="175"/>
        <v>1058288791</v>
      </c>
      <c r="CG139" s="30">
        <f t="shared" si="175"/>
        <v>736438302</v>
      </c>
      <c r="CH139" s="30">
        <f t="shared" si="175"/>
        <v>360968829</v>
      </c>
      <c r="CI139" s="30">
        <f t="shared" si="175"/>
        <v>697998018</v>
      </c>
      <c r="CJ139" s="30">
        <f t="shared" si="175"/>
        <v>0</v>
      </c>
      <c r="CK139" s="30">
        <f t="shared" si="175"/>
        <v>0</v>
      </c>
      <c r="CL139" s="30">
        <f t="shared" si="175"/>
        <v>452887249</v>
      </c>
      <c r="CM139" s="30">
        <f t="shared" si="175"/>
        <v>23350298</v>
      </c>
      <c r="CN139" s="30">
        <f t="shared" si="175"/>
        <v>579428764</v>
      </c>
      <c r="CO139" s="27">
        <f t="shared" si="170"/>
        <v>0.58142556721434324</v>
      </c>
      <c r="CP139" s="138">
        <f t="shared" ref="CP139:DI139" ca="1" si="176">SUM(CP132:CP138)</f>
        <v>11354813138</v>
      </c>
      <c r="CQ139" s="138">
        <f t="shared" ca="1" si="176"/>
        <v>0</v>
      </c>
      <c r="CR139" s="138">
        <f t="shared" si="176"/>
        <v>5618745786</v>
      </c>
      <c r="CS139" s="138">
        <f t="shared" si="176"/>
        <v>125654987</v>
      </c>
      <c r="CT139" s="138">
        <f t="shared" si="176"/>
        <v>655800938</v>
      </c>
      <c r="CU139" s="138">
        <f t="shared" si="176"/>
        <v>97513301</v>
      </c>
      <c r="CV139" s="138">
        <f t="shared" si="176"/>
        <v>54387</v>
      </c>
      <c r="CW139" s="138">
        <f t="shared" si="176"/>
        <v>30665828</v>
      </c>
      <c r="CX139" s="138">
        <f t="shared" si="176"/>
        <v>1940856</v>
      </c>
      <c r="CY139" s="138">
        <f t="shared" si="176"/>
        <v>3438802</v>
      </c>
      <c r="CZ139" s="138">
        <f t="shared" si="176"/>
        <v>251084882</v>
      </c>
      <c r="DA139" s="138">
        <f t="shared" si="176"/>
        <v>485711209</v>
      </c>
      <c r="DB139" s="138">
        <f t="shared" si="176"/>
        <v>405591321</v>
      </c>
      <c r="DC139" s="138">
        <f t="shared" si="176"/>
        <v>125827811</v>
      </c>
      <c r="DD139" s="138">
        <f t="shared" si="176"/>
        <v>356835750</v>
      </c>
      <c r="DE139" s="138">
        <f t="shared" si="176"/>
        <v>0</v>
      </c>
      <c r="DF139" s="138">
        <f t="shared" si="176"/>
        <v>11169156</v>
      </c>
      <c r="DG139" s="138">
        <f t="shared" si="176"/>
        <v>2247112751</v>
      </c>
      <c r="DH139" s="138">
        <f t="shared" si="176"/>
        <v>181391538</v>
      </c>
      <c r="DI139" s="138">
        <f t="shared" si="176"/>
        <v>756273835</v>
      </c>
    </row>
    <row r="140" spans="3:113" x14ac:dyDescent="0.25">
      <c r="C140" s="135"/>
      <c r="D140" s="124" t="s">
        <v>259</v>
      </c>
      <c r="E140" s="141">
        <v>301</v>
      </c>
      <c r="F140" s="125"/>
      <c r="G140" s="126">
        <f>SUMIF($E$4:$E$127,"301",$G$4:$G$127)</f>
        <v>2528280551</v>
      </c>
      <c r="H140" s="127">
        <f>SUMIF($E$4:$E$127,"301",$H$4:$H$127)</f>
        <v>200000000</v>
      </c>
      <c r="I140" s="127">
        <f>SUMIF($E$4:$E$127,"301",$I$4:$I$127)</f>
        <v>268168096</v>
      </c>
      <c r="J140" s="126">
        <f>SUMIF($E$4:$E$127,"301",$J$4:$J$127)</f>
        <v>0</v>
      </c>
      <c r="K140" s="125">
        <f>SUMIF($E$4:$E$127,"301",$K$4:$K$127)</f>
        <v>701280247</v>
      </c>
      <c r="L140" s="125">
        <f>SUMIF($E$4:$E$127,"301",$L$4:$L$127)</f>
        <v>0</v>
      </c>
      <c r="M140" s="125">
        <f>SUMIF($E$4:$E$127,"301",$M$4:$M$127)</f>
        <v>0</v>
      </c>
      <c r="N140" s="125">
        <f>SUMIF($E$4:$E$127,"301",$N$4:$N$127)</f>
        <v>0</v>
      </c>
      <c r="O140" s="125">
        <f>SUMIF($E$4:$E$127,"301",$O$4:$O$127)</f>
        <v>0</v>
      </c>
      <c r="P140" s="125">
        <f>SUMIF($E$4:$E$127,"301",$P$4:$P$127)</f>
        <v>0</v>
      </c>
      <c r="Q140" s="125">
        <f>SUMIF($E$4:$E$127,"301",$Q$4:$Q$127)</f>
        <v>0</v>
      </c>
      <c r="R140" s="125">
        <f>SUMIF($E$4:$E$127,"301",$R$4:$R$127)</f>
        <v>0</v>
      </c>
      <c r="S140" s="125">
        <f>SUMIF($E$4:$E$127,"301",$S$4:$S$127)</f>
        <v>0</v>
      </c>
      <c r="T140" s="125">
        <f>SUMIF($E$4:$E$127,"301",$T$4:$T$127)</f>
        <v>0</v>
      </c>
      <c r="U140" s="125">
        <f>SUMIF($E$4:$E$127,"301",$U$4:$U$127)</f>
        <v>50000000</v>
      </c>
      <c r="V140" s="125">
        <f>SUMIF($E$4:$E$119,"301",$V$4:$V$119)</f>
        <v>1262551657</v>
      </c>
      <c r="W140" s="125"/>
      <c r="X140" s="125">
        <f>SUMIF($E$4:$E$119,"301",$X$4:$X$119)</f>
        <v>0</v>
      </c>
      <c r="Y140" s="125">
        <f>SUMIF($E$4:$E$127,"301",$Y$4:$Y$127)</f>
        <v>0</v>
      </c>
      <c r="Z140" s="125">
        <f>SUMIF($E$4:$E$127,"301",$Z$4:$Z$127)</f>
        <v>46280551</v>
      </c>
      <c r="AB140" s="128">
        <f t="shared" si="164"/>
        <v>0.83853090162856692</v>
      </c>
      <c r="AC140" s="30">
        <f>SUM(AE140:AW140)</f>
        <v>2120041370</v>
      </c>
      <c r="AD140" s="126">
        <f>SUMIF($E$4:$E$127,"301",$AD$4:$AD$127)</f>
        <v>0</v>
      </c>
      <c r="AE140" s="126">
        <f>SUMIF($E$4:$E$127,"301",$AE$4:$AE$127)</f>
        <v>200000000</v>
      </c>
      <c r="AF140" s="126">
        <f>SUMIF($E$4:$E$127,"301",$AF$4:$AF$127)</f>
        <v>268168096</v>
      </c>
      <c r="AG140" s="126">
        <f>SUMIF($E$4:$E$127,"301",$AG$4:$AG$127)</f>
        <v>0</v>
      </c>
      <c r="AH140" s="126">
        <f>SUMIF($E$4:$E$127,"301",$AH$4:$AH$127)</f>
        <v>701280247</v>
      </c>
      <c r="AI140" s="126">
        <f>SUMIF($E$4:$E$127,"301",$AI$4:$AI$127)</f>
        <v>0</v>
      </c>
      <c r="AJ140" s="126">
        <f>SUMIF($E$4:$E$127,"301",$AJ$4:$AJ$127)</f>
        <v>0</v>
      </c>
      <c r="AK140" s="126">
        <f>SUMIF($E$4:$E$127,"301",$AK$4:$AK$127)</f>
        <v>0</v>
      </c>
      <c r="AL140" s="126">
        <f>SUMIF($E$4:$E$127,"301",$AL$4:$AL$127)</f>
        <v>0</v>
      </c>
      <c r="AM140" s="126">
        <f>SUMIF($E$4:$E$127,"301",$AM$4:$AM$127)</f>
        <v>0</v>
      </c>
      <c r="AN140" s="126">
        <f>SUMIF($E$4:$E$127,"301",$AN$4:$AN$127)</f>
        <v>0</v>
      </c>
      <c r="AO140" s="126">
        <f>SUMIF($E$4:$E$127,"301",$AO$4:$AO$127)</f>
        <v>0</v>
      </c>
      <c r="AP140" s="126">
        <f>SUMIF($E$4:$E$127,"301",$AP$4:$AP$127)</f>
        <v>0</v>
      </c>
      <c r="AQ140" s="126">
        <f>SUMIF($E$4:$E$127,"301",$AQ$4:$AQ$127)</f>
        <v>0</v>
      </c>
      <c r="AR140" s="126">
        <f>SUMIF($E$4:$E$127,"301",$AR$4:$AR$127)</f>
        <v>30058973</v>
      </c>
      <c r="AS140" s="126">
        <f>SUMIF($E$4:$E$127,"301",$AS$4:$AS$127)</f>
        <v>901639192</v>
      </c>
      <c r="AT140" s="126">
        <f>SUMIF($E$4:$E$127,"301",$AT$4:$AT$127)</f>
        <v>0</v>
      </c>
      <c r="AU140" s="126">
        <f>SUMIF($E$4:$E$127,"301",$AU$4:$AU$127)</f>
        <v>0</v>
      </c>
      <c r="AV140" s="126">
        <f>SUMIF($E$4:$E$127,"301",$AV$4:$AV$127)</f>
        <v>0</v>
      </c>
      <c r="AW140" s="126">
        <f>SUMIF($E$4:$E$127,"301",$AW$4:$AW$127)</f>
        <v>18894862</v>
      </c>
      <c r="AX140" s="111">
        <f t="shared" si="166"/>
        <v>0.16146909837143308</v>
      </c>
      <c r="AY140" s="30">
        <f>SUM(AZ140:BR140)</f>
        <v>408239181</v>
      </c>
      <c r="AZ140" s="129">
        <f>SUMIF($E$4:$E$127,"301",$AZ$4:$AZ$127)</f>
        <v>0</v>
      </c>
      <c r="BA140" s="129">
        <f>SUMIF($E$4:$E$127,"301",$BA$4:$BA$127)</f>
        <v>0</v>
      </c>
      <c r="BB140" s="129">
        <f>SUMIF($E$4:$E$127,"301",$BB$4:$BB$127)</f>
        <v>0</v>
      </c>
      <c r="BC140" s="129">
        <f>SUMIF($E$4:$E$127,"301",$BC$4:$BC$127)</f>
        <v>0</v>
      </c>
      <c r="BD140" s="129">
        <f>SUMIF($E$4:$E$127,"301",$BD$4:$BD$127)</f>
        <v>0</v>
      </c>
      <c r="BE140" s="129">
        <f>SUMIF($E$4:$E$127,"301",$BE$4:$BE$127)</f>
        <v>0</v>
      </c>
      <c r="BF140" s="129">
        <f>SUMIF($E$4:$E$127,"301",$BF$4:$BF$127)</f>
        <v>0</v>
      </c>
      <c r="BG140" s="129">
        <f>SUMIF($E$4:$E$127,"301",$BG$4:$BG$127)</f>
        <v>0</v>
      </c>
      <c r="BH140" s="129">
        <f>SUMIF($E$4:$E$127,"301",$BH$4:$BH$127)</f>
        <v>0</v>
      </c>
      <c r="BI140" s="129">
        <f>SUMIF($E$4:$E$127,"301",$BI$4:$BI$127)</f>
        <v>0</v>
      </c>
      <c r="BJ140" s="129">
        <f>SUMIF($E$4:$E$127,"301",$BJ$4:$BJ$127)</f>
        <v>0</v>
      </c>
      <c r="BK140" s="129">
        <f>SUMIF($E$4:$E$127,"301",$BK$4:$BK$127)</f>
        <v>0</v>
      </c>
      <c r="BL140" s="129">
        <f>SUMIF($E$4:$E$127,"301",$BL$4:$BL$127)</f>
        <v>0</v>
      </c>
      <c r="BM140" s="129">
        <f>SUMIF($E$4:$E$127,"301",$BM$4:$BM$127)</f>
        <v>19941027</v>
      </c>
      <c r="BN140" s="129">
        <f>SUMIF($E$4:$E$127,"301",$BN$4:$BN$127)</f>
        <v>360912465</v>
      </c>
      <c r="BO140" s="129"/>
      <c r="BP140" s="129">
        <f>SUMIF($E$4:$E$127,"301",$BP$4:$BP$127)</f>
        <v>0</v>
      </c>
      <c r="BQ140" s="129"/>
      <c r="BR140" s="130">
        <f>SUMIF($E$4:$E$127,"301",$BR$4:$BR$127)</f>
        <v>27385689</v>
      </c>
      <c r="BS140" s="131">
        <f t="shared" si="168"/>
        <v>0.80624146999578761</v>
      </c>
      <c r="BT140" s="30">
        <f>SUM(BV140:CN140)</f>
        <v>2038404628</v>
      </c>
      <c r="BU140" s="126">
        <f>SUMIF($E$4:$E$127,"111",$BU$4:$BU$127)</f>
        <v>0</v>
      </c>
      <c r="BV140" s="126">
        <f>SUMIF($E$4:$E$127,"301",$BV$4:$BV$127)</f>
        <v>192408143</v>
      </c>
      <c r="BW140" s="126">
        <f>SUMIF($E$4:$E$127,"301",$BW$4:$BW$127)</f>
        <v>268168096</v>
      </c>
      <c r="BX140" s="126">
        <f>SUMIF($E$4:$E$127,"301",$BX$4:$BX$127)</f>
        <v>0</v>
      </c>
      <c r="BY140" s="126">
        <f>SUMIF($E$4:$E$127,"301",$BY$4:$BY$127)</f>
        <v>701280247</v>
      </c>
      <c r="BZ140" s="126">
        <f>SUMIF($E$4:$E$127,"301",$BZ$4:$BZ$127)</f>
        <v>0</v>
      </c>
      <c r="CA140" s="126">
        <f>SUMIF($E$4:$E$127,"301",$CA$4:$CA$127)</f>
        <v>0</v>
      </c>
      <c r="CB140" s="126">
        <f>SUMIF($E$4:$E$127,"301",$CB$4:$CB$127)</f>
        <v>0</v>
      </c>
      <c r="CC140" s="126">
        <f>SUMIF($E$4:$E$127,"301",$CC$4:$CC$127)</f>
        <v>0</v>
      </c>
      <c r="CD140" s="126">
        <f>SUMIF($E$4:$E$127,"301",$CD$4:$CD$127)</f>
        <v>0</v>
      </c>
      <c r="CE140" s="126">
        <f>SUMIF($E$4:$E$127,"301",$CE$4:$CE$127)</f>
        <v>0</v>
      </c>
      <c r="CF140" s="126">
        <f>SUMIF($E$4:$E$127,"301",$CF$4:$CF$127)</f>
        <v>0</v>
      </c>
      <c r="CG140" s="126">
        <f>SUMIF($E$4:$E$127,"301",$CG$4:$CG$127)</f>
        <v>0</v>
      </c>
      <c r="CH140" s="126">
        <f>SUMIF($E$4:$E$127,"301",$CH$4:$CH$127)</f>
        <v>0</v>
      </c>
      <c r="CI140" s="126">
        <f>SUMIF($E$4:$E$127,"301",$CI$4:$CI$127)</f>
        <v>30058973</v>
      </c>
      <c r="CJ140" s="126">
        <f>SUMIF($E$4:$E$127,"301",$CJ$4:$CJ$127)</f>
        <v>827963827</v>
      </c>
      <c r="CK140" s="126">
        <f>SUMIF($E$4:$E$127,"301",$CK$4:$CK$127)</f>
        <v>0</v>
      </c>
      <c r="CL140" s="126">
        <f>SUMIF($E$4:$E$127,"301",$CL$4:$CL$127)</f>
        <v>0</v>
      </c>
      <c r="CM140" s="126">
        <f>SUMIF($E$4:$E$127,"301",$CM$4:$CM$127)</f>
        <v>0</v>
      </c>
      <c r="CN140" s="132">
        <f>SUMIF($E$4:$E$127,"301",$CN$4:$CN$127)</f>
        <v>18525342</v>
      </c>
      <c r="CO140" s="27">
        <f t="shared" si="170"/>
        <v>0.19375853000421239</v>
      </c>
      <c r="CP140" s="30">
        <f>SUM(CQ140:DI140)</f>
        <v>489875923</v>
      </c>
      <c r="CQ140" s="129">
        <f>SUMIF($E$4:$E$127,"301",$CQ$4:$CQ$127)</f>
        <v>7591857</v>
      </c>
      <c r="CR140" s="129">
        <f>SUMIF($E$4:$E$127,"301",$CR$4:$CR$127)</f>
        <v>0</v>
      </c>
      <c r="CS140" s="129">
        <f>SUMIF($E$4:$E$127,"301",$CS$4:$CS$127)</f>
        <v>0</v>
      </c>
      <c r="CT140" s="129">
        <f>SUMIF($E$4:$E$127,"301",$CT$4:$CT$127)</f>
        <v>0</v>
      </c>
      <c r="CU140" s="129">
        <f>SUMIF($E$4:$E$127,"301",$CU$4:$CU$127)</f>
        <v>0</v>
      </c>
      <c r="CV140" s="129">
        <f>SUMIF($E$4:$E$127,"301",$CV$4:$CV$127)</f>
        <v>0</v>
      </c>
      <c r="CW140" s="133">
        <f>SUMIF($E$4:$E$127,"301",$CW$4:$CW$127)</f>
        <v>0</v>
      </c>
      <c r="CX140" s="133">
        <f>SUMIF($E$4:$E$127,"301",$CX$4:$CX$127)</f>
        <v>0</v>
      </c>
      <c r="CY140" s="133">
        <f>SUMIF($E$4:$E$127,"301",$CY$4:$CY$127)</f>
        <v>0</v>
      </c>
      <c r="CZ140" s="133">
        <f>SUMIF($E$4:$E$127,"301",$CZ$4:$CZ$127)</f>
        <v>0</v>
      </c>
      <c r="DA140" s="133">
        <f>SUMIF($E$4:$E$127,"301",$DA$4:$DA$127)</f>
        <v>0</v>
      </c>
      <c r="DB140" s="133">
        <f>SUMIF($E$4:$E$127,"301",$DB$4:$DB$127)</f>
        <v>0</v>
      </c>
      <c r="DC140" s="133">
        <f>SUMIF($E$4:$E$127,"301",$DC$4:$DC$127)</f>
        <v>0</v>
      </c>
      <c r="DD140" s="133">
        <f>SUMIF($E$4:$E$127,"301",$DD$4:$DD$127)</f>
        <v>19941027</v>
      </c>
      <c r="DE140" s="133">
        <f>SUMIF($E$4:$E$127,"301",$DE$4:$DE$127)</f>
        <v>434587830</v>
      </c>
      <c r="DF140" s="133">
        <f>SUMIF($E$4:$E$127,"301",$DF$4:$DF$127)</f>
        <v>0</v>
      </c>
      <c r="DG140" s="133">
        <f>SUMIF($E$4:$E$127,"301",$DG$4:$DG$127)</f>
        <v>0</v>
      </c>
      <c r="DH140" s="133">
        <f>SUMIF($E$4:$E$127,"301",$DH$4:$DH$127)</f>
        <v>0</v>
      </c>
      <c r="DI140" s="133">
        <f>SUMIF($E$4:$E$127,"301",$DI$4:$DI$127)</f>
        <v>27755209</v>
      </c>
    </row>
    <row r="141" spans="3:113" ht="15.75" thickBot="1" x14ac:dyDescent="0.3">
      <c r="C141" s="252" t="s">
        <v>369</v>
      </c>
      <c r="D141" s="253"/>
      <c r="E141" s="142"/>
      <c r="F141" s="143"/>
      <c r="G141" s="144">
        <f t="shared" ref="G141:AA141" si="177">SUM(G139:G140)</f>
        <v>22057544103</v>
      </c>
      <c r="H141" s="144">
        <f t="shared" si="177"/>
        <v>200000000</v>
      </c>
      <c r="I141" s="144">
        <f t="shared" si="177"/>
        <v>8727003733</v>
      </c>
      <c r="J141" s="144">
        <f t="shared" si="177"/>
        <v>171003327</v>
      </c>
      <c r="K141" s="144">
        <f t="shared" si="177"/>
        <v>2601016897</v>
      </c>
      <c r="L141" s="144">
        <f t="shared" si="177"/>
        <v>138372986</v>
      </c>
      <c r="M141" s="144">
        <f t="shared" si="177"/>
        <v>54387</v>
      </c>
      <c r="N141" s="144">
        <f t="shared" si="177"/>
        <v>30665828</v>
      </c>
      <c r="O141" s="144">
        <f t="shared" si="177"/>
        <v>1940856</v>
      </c>
      <c r="P141" s="144">
        <f t="shared" si="177"/>
        <v>3438802</v>
      </c>
      <c r="Q141" s="144">
        <f t="shared" si="177"/>
        <v>345941457</v>
      </c>
      <c r="R141" s="144">
        <f t="shared" si="177"/>
        <v>1544000000</v>
      </c>
      <c r="S141" s="144">
        <f t="shared" si="177"/>
        <v>1142029623</v>
      </c>
      <c r="T141" s="145">
        <f t="shared" si="177"/>
        <v>486796640</v>
      </c>
      <c r="U141" s="144">
        <f t="shared" si="177"/>
        <v>1104833768</v>
      </c>
      <c r="V141" s="144">
        <f t="shared" si="177"/>
        <v>1262551657</v>
      </c>
      <c r="W141" s="144">
        <f t="shared" si="177"/>
        <v>11169156</v>
      </c>
      <c r="X141" s="144">
        <f t="shared" si="177"/>
        <v>2700000000</v>
      </c>
      <c r="Y141" s="144">
        <f t="shared" si="177"/>
        <v>204741836</v>
      </c>
      <c r="Z141" s="144">
        <f t="shared" si="177"/>
        <v>1381983150</v>
      </c>
      <c r="AA141" s="144">
        <f t="shared" si="177"/>
        <v>0</v>
      </c>
      <c r="AB141" s="146">
        <f t="shared" si="164"/>
        <v>0.70844184842294722</v>
      </c>
      <c r="AC141" s="147">
        <f t="shared" ref="AC141:AW141" si="178">AC139+AC140</f>
        <v>15626487316</v>
      </c>
      <c r="AD141" s="147">
        <f t="shared" si="178"/>
        <v>0</v>
      </c>
      <c r="AE141" s="147">
        <f t="shared" si="178"/>
        <v>200000000</v>
      </c>
      <c r="AF141" s="147">
        <f t="shared" si="178"/>
        <v>5035258123</v>
      </c>
      <c r="AG141" s="147">
        <f t="shared" si="178"/>
        <v>52484687</v>
      </c>
      <c r="AH141" s="147">
        <f t="shared" si="178"/>
        <v>2193660899</v>
      </c>
      <c r="AI141" s="147">
        <f t="shared" si="178"/>
        <v>84259685</v>
      </c>
      <c r="AJ141" s="147">
        <f t="shared" si="178"/>
        <v>0</v>
      </c>
      <c r="AK141" s="147">
        <f t="shared" si="178"/>
        <v>0</v>
      </c>
      <c r="AL141" s="147">
        <f t="shared" si="178"/>
        <v>0</v>
      </c>
      <c r="AM141" s="147">
        <f t="shared" si="178"/>
        <v>0</v>
      </c>
      <c r="AN141" s="147">
        <f t="shared" si="178"/>
        <v>164856575</v>
      </c>
      <c r="AO141" s="147">
        <f t="shared" si="178"/>
        <v>1496388655</v>
      </c>
      <c r="AP141" s="147">
        <f t="shared" si="178"/>
        <v>829874374</v>
      </c>
      <c r="AQ141" s="147">
        <f t="shared" si="178"/>
        <v>486796640</v>
      </c>
      <c r="AR141" s="147">
        <f t="shared" si="178"/>
        <v>790891234</v>
      </c>
      <c r="AS141" s="147">
        <f t="shared" si="178"/>
        <v>901639192</v>
      </c>
      <c r="AT141" s="147">
        <f t="shared" si="178"/>
        <v>0</v>
      </c>
      <c r="AU141" s="147">
        <f t="shared" si="178"/>
        <v>2700000000</v>
      </c>
      <c r="AV141" s="147">
        <f t="shared" si="178"/>
        <v>23350298</v>
      </c>
      <c r="AW141" s="147">
        <f t="shared" si="178"/>
        <v>667026954</v>
      </c>
      <c r="AX141" s="111">
        <f t="shared" si="166"/>
        <v>0.29155815157705278</v>
      </c>
      <c r="AY141" s="147">
        <f>AY139+AY140</f>
        <v>6431056787</v>
      </c>
      <c r="AZ141" s="147">
        <f>AZ139+AZ140</f>
        <v>0</v>
      </c>
      <c r="BA141" s="148">
        <f t="shared" ref="BA141:BR141" si="179">+BA139+BA140</f>
        <v>3691745610</v>
      </c>
      <c r="BB141" s="148">
        <f t="shared" si="179"/>
        <v>118518640</v>
      </c>
      <c r="BC141" s="148">
        <f t="shared" si="179"/>
        <v>407355998</v>
      </c>
      <c r="BD141" s="148">
        <f t="shared" si="179"/>
        <v>54113301</v>
      </c>
      <c r="BE141" s="148">
        <f t="shared" si="179"/>
        <v>54387</v>
      </c>
      <c r="BF141" s="148">
        <f t="shared" si="179"/>
        <v>30665828</v>
      </c>
      <c r="BG141" s="148">
        <f t="shared" si="179"/>
        <v>1940856</v>
      </c>
      <c r="BH141" s="148">
        <f t="shared" si="179"/>
        <v>3438802</v>
      </c>
      <c r="BI141" s="148">
        <f t="shared" si="179"/>
        <v>181084882</v>
      </c>
      <c r="BJ141" s="148">
        <f t="shared" si="179"/>
        <v>47611345</v>
      </c>
      <c r="BK141" s="148">
        <f t="shared" si="179"/>
        <v>312155249</v>
      </c>
      <c r="BL141" s="148">
        <f t="shared" si="179"/>
        <v>0</v>
      </c>
      <c r="BM141" s="148">
        <f t="shared" si="179"/>
        <v>313942534</v>
      </c>
      <c r="BN141" s="148">
        <f t="shared" si="179"/>
        <v>360912465</v>
      </c>
      <c r="BO141" s="148">
        <f t="shared" si="179"/>
        <v>11169156</v>
      </c>
      <c r="BP141" s="148">
        <f t="shared" si="179"/>
        <v>0</v>
      </c>
      <c r="BQ141" s="148">
        <f t="shared" si="179"/>
        <v>181391538</v>
      </c>
      <c r="BR141" s="148">
        <f t="shared" si="179"/>
        <v>714956196</v>
      </c>
      <c r="BS141" s="149">
        <f t="shared" si="168"/>
        <v>0.46300961676921099</v>
      </c>
      <c r="BT141" s="150">
        <f>+BT139+BT140</f>
        <v>10212855042</v>
      </c>
      <c r="BU141" s="148">
        <f>+BU139+BU140</f>
        <v>0</v>
      </c>
      <c r="BV141" s="148">
        <f>+BV139+BV140</f>
        <v>192408143</v>
      </c>
      <c r="BW141" s="148">
        <f>+BW139+BW140</f>
        <v>3108257947</v>
      </c>
      <c r="BX141" s="148">
        <f>+BX139+BX140</f>
        <v>45348340</v>
      </c>
      <c r="BY141" s="144">
        <f t="shared" ref="BY141:CN141" si="180">SUM(BY139:BY140)</f>
        <v>1945215959</v>
      </c>
      <c r="BZ141" s="144">
        <f t="shared" si="180"/>
        <v>40859685</v>
      </c>
      <c r="CA141" s="144">
        <f t="shared" si="180"/>
        <v>0</v>
      </c>
      <c r="CB141" s="144">
        <f t="shared" si="180"/>
        <v>0</v>
      </c>
      <c r="CC141" s="144">
        <f t="shared" si="180"/>
        <v>0</v>
      </c>
      <c r="CD141" s="144">
        <f t="shared" si="180"/>
        <v>0</v>
      </c>
      <c r="CE141" s="144">
        <f t="shared" si="180"/>
        <v>94856575</v>
      </c>
      <c r="CF141" s="144">
        <f t="shared" si="180"/>
        <v>1058288791</v>
      </c>
      <c r="CG141" s="144">
        <f t="shared" si="180"/>
        <v>736438302</v>
      </c>
      <c r="CH141" s="144">
        <f t="shared" si="180"/>
        <v>360968829</v>
      </c>
      <c r="CI141" s="144">
        <f t="shared" si="180"/>
        <v>728056991</v>
      </c>
      <c r="CJ141" s="144">
        <f t="shared" si="180"/>
        <v>827963827</v>
      </c>
      <c r="CK141" s="144">
        <f t="shared" si="180"/>
        <v>0</v>
      </c>
      <c r="CL141" s="144">
        <f t="shared" si="180"/>
        <v>452887249</v>
      </c>
      <c r="CM141" s="144">
        <f t="shared" si="180"/>
        <v>23350298</v>
      </c>
      <c r="CN141" s="151">
        <f t="shared" si="180"/>
        <v>597954106</v>
      </c>
      <c r="CO141" s="152">
        <f t="shared" si="170"/>
        <v>0.53699038323078896</v>
      </c>
      <c r="CP141" s="144">
        <f t="shared" ref="CP141:DI141" ca="1" si="181">SUM(CP139:CP140)</f>
        <v>11844689061</v>
      </c>
      <c r="CQ141" s="151">
        <f t="shared" ca="1" si="181"/>
        <v>7591857</v>
      </c>
      <c r="CR141" s="151">
        <f t="shared" si="181"/>
        <v>5618745786</v>
      </c>
      <c r="CS141" s="151">
        <f t="shared" si="181"/>
        <v>125654987</v>
      </c>
      <c r="CT141" s="144">
        <f t="shared" si="181"/>
        <v>655800938</v>
      </c>
      <c r="CU141" s="144">
        <f t="shared" si="181"/>
        <v>97513301</v>
      </c>
      <c r="CV141" s="144">
        <f t="shared" si="181"/>
        <v>54387</v>
      </c>
      <c r="CW141" s="153">
        <f t="shared" si="181"/>
        <v>30665828</v>
      </c>
      <c r="CX141" s="153">
        <f t="shared" si="181"/>
        <v>1940856</v>
      </c>
      <c r="CY141" s="153">
        <f t="shared" si="181"/>
        <v>3438802</v>
      </c>
      <c r="CZ141" s="153">
        <f t="shared" si="181"/>
        <v>251084882</v>
      </c>
      <c r="DA141" s="153">
        <f t="shared" si="181"/>
        <v>485711209</v>
      </c>
      <c r="DB141" s="153">
        <f t="shared" si="181"/>
        <v>405591321</v>
      </c>
      <c r="DC141" s="153">
        <f t="shared" si="181"/>
        <v>125827811</v>
      </c>
      <c r="DD141" s="153">
        <f t="shared" si="181"/>
        <v>376776777</v>
      </c>
      <c r="DE141" s="153">
        <f t="shared" si="181"/>
        <v>434587830</v>
      </c>
      <c r="DF141" s="153">
        <f t="shared" si="181"/>
        <v>11169156</v>
      </c>
      <c r="DG141" s="153">
        <f t="shared" si="181"/>
        <v>2247112751</v>
      </c>
      <c r="DH141" s="153">
        <f t="shared" si="181"/>
        <v>181391538</v>
      </c>
      <c r="DI141" s="153">
        <f t="shared" si="181"/>
        <v>784029044</v>
      </c>
    </row>
    <row r="142" spans="3:113" ht="15.75" thickTop="1" x14ac:dyDescent="0.25">
      <c r="G142" s="56">
        <f>+G130-G141</f>
        <v>0</v>
      </c>
      <c r="H142" s="56">
        <f t="shared" ref="H142:V142" si="182">+H130-H141</f>
        <v>0</v>
      </c>
      <c r="I142" s="56">
        <f t="shared" si="182"/>
        <v>0</v>
      </c>
      <c r="J142" s="56">
        <f t="shared" si="182"/>
        <v>0</v>
      </c>
      <c r="K142" s="56">
        <f t="shared" si="182"/>
        <v>0</v>
      </c>
      <c r="L142" s="56">
        <f t="shared" si="182"/>
        <v>0</v>
      </c>
      <c r="M142" s="56">
        <f t="shared" si="182"/>
        <v>0</v>
      </c>
      <c r="N142" s="56">
        <f t="shared" si="182"/>
        <v>0</v>
      </c>
      <c r="O142" s="56">
        <f t="shared" si="182"/>
        <v>0</v>
      </c>
      <c r="P142" s="56">
        <f t="shared" si="182"/>
        <v>0</v>
      </c>
      <c r="Q142" s="56">
        <f t="shared" si="182"/>
        <v>0</v>
      </c>
      <c r="R142" s="56">
        <f t="shared" si="182"/>
        <v>0</v>
      </c>
      <c r="S142" s="56">
        <f t="shared" si="182"/>
        <v>0</v>
      </c>
      <c r="T142" s="56">
        <f t="shared" si="182"/>
        <v>0</v>
      </c>
      <c r="U142" s="56">
        <f t="shared" si="182"/>
        <v>0</v>
      </c>
      <c r="V142" s="56">
        <f t="shared" si="182"/>
        <v>0</v>
      </c>
      <c r="W142" s="56"/>
      <c r="X142" s="56">
        <f>+X130-X141</f>
        <v>0</v>
      </c>
      <c r="Y142" s="56">
        <f>+Y130-Y141</f>
        <v>0</v>
      </c>
      <c r="Z142" s="56">
        <f>+Z130-Z141</f>
        <v>0</v>
      </c>
      <c r="AC142" s="56">
        <f t="shared" ref="AC142:AS142" si="183">+AC130-AC141</f>
        <v>0</v>
      </c>
      <c r="AD142" s="56">
        <f t="shared" si="183"/>
        <v>0</v>
      </c>
      <c r="AE142" s="56">
        <f t="shared" si="183"/>
        <v>0</v>
      </c>
      <c r="AF142" s="56">
        <f t="shared" si="183"/>
        <v>0</v>
      </c>
      <c r="AG142" s="56">
        <f t="shared" si="183"/>
        <v>0</v>
      </c>
      <c r="AH142" s="56">
        <f t="shared" si="183"/>
        <v>0</v>
      </c>
      <c r="AI142" s="56">
        <f t="shared" si="183"/>
        <v>0</v>
      </c>
      <c r="AJ142" s="56">
        <f t="shared" si="183"/>
        <v>0</v>
      </c>
      <c r="AK142" s="56">
        <f t="shared" si="183"/>
        <v>0</v>
      </c>
      <c r="AL142" s="56">
        <f t="shared" si="183"/>
        <v>0</v>
      </c>
      <c r="AM142" s="56">
        <f t="shared" si="183"/>
        <v>0</v>
      </c>
      <c r="AN142" s="56">
        <f t="shared" si="183"/>
        <v>0</v>
      </c>
      <c r="AO142" s="56">
        <f t="shared" si="183"/>
        <v>0</v>
      </c>
      <c r="AP142" s="56">
        <f t="shared" si="183"/>
        <v>0</v>
      </c>
      <c r="AQ142" s="56">
        <f t="shared" si="183"/>
        <v>0</v>
      </c>
      <c r="AR142" s="56">
        <f t="shared" si="183"/>
        <v>0</v>
      </c>
      <c r="AS142" s="56">
        <f t="shared" si="183"/>
        <v>0</v>
      </c>
      <c r="AT142" s="56"/>
      <c r="AU142" s="56">
        <f>+AU130-AU141</f>
        <v>0</v>
      </c>
      <c r="AV142" s="56">
        <f>+AV130-AV141</f>
        <v>0</v>
      </c>
      <c r="AW142" s="56">
        <f>+AW130-AW141</f>
        <v>0</v>
      </c>
      <c r="AY142" s="56">
        <f>+AY130-AY141</f>
        <v>0</v>
      </c>
      <c r="AZ142" s="56">
        <f t="shared" ref="AZ142:BN142" si="184">+AZ130-AZ141</f>
        <v>0</v>
      </c>
      <c r="BA142" s="56">
        <f t="shared" si="184"/>
        <v>0</v>
      </c>
      <c r="BB142" s="56">
        <f t="shared" si="184"/>
        <v>0</v>
      </c>
      <c r="BC142" s="56">
        <f t="shared" si="184"/>
        <v>0</v>
      </c>
      <c r="BD142" s="56">
        <f t="shared" si="184"/>
        <v>0</v>
      </c>
      <c r="BE142" s="56">
        <f t="shared" si="184"/>
        <v>0</v>
      </c>
      <c r="BF142" s="56">
        <f t="shared" si="184"/>
        <v>0</v>
      </c>
      <c r="BG142" s="56">
        <f t="shared" si="184"/>
        <v>0</v>
      </c>
      <c r="BH142" s="56">
        <f t="shared" si="184"/>
        <v>0</v>
      </c>
      <c r="BI142" s="56">
        <f t="shared" si="184"/>
        <v>0</v>
      </c>
      <c r="BJ142" s="56">
        <f t="shared" si="184"/>
        <v>0</v>
      </c>
      <c r="BK142" s="56">
        <f t="shared" si="184"/>
        <v>0</v>
      </c>
      <c r="BL142" s="56">
        <f t="shared" si="184"/>
        <v>0</v>
      </c>
      <c r="BM142" s="56">
        <f t="shared" si="184"/>
        <v>0</v>
      </c>
      <c r="BN142" s="56">
        <f t="shared" si="184"/>
        <v>0</v>
      </c>
      <c r="BO142" s="56"/>
      <c r="BP142" s="56">
        <f>+BP130-BP141</f>
        <v>0</v>
      </c>
      <c r="BQ142" s="56">
        <f>+BQ130-BQ141</f>
        <v>0</v>
      </c>
      <c r="BR142" s="56">
        <f>+BR130-BR141</f>
        <v>0</v>
      </c>
      <c r="BT142" s="56">
        <f>+BT130-BT141</f>
        <v>0</v>
      </c>
      <c r="BU142" s="56"/>
      <c r="BV142" s="56">
        <f t="shared" ref="BV142:CN142" si="185">+BV130-BV141</f>
        <v>0</v>
      </c>
      <c r="BW142" s="56">
        <f t="shared" si="185"/>
        <v>0</v>
      </c>
      <c r="BX142" s="56">
        <f t="shared" si="185"/>
        <v>0</v>
      </c>
      <c r="BY142" s="56">
        <f t="shared" si="185"/>
        <v>0</v>
      </c>
      <c r="BZ142" s="56">
        <f t="shared" si="185"/>
        <v>0</v>
      </c>
      <c r="CA142" s="56">
        <f t="shared" si="185"/>
        <v>0</v>
      </c>
      <c r="CB142" s="56">
        <f t="shared" si="185"/>
        <v>0</v>
      </c>
      <c r="CC142" s="56">
        <f t="shared" si="185"/>
        <v>0</v>
      </c>
      <c r="CD142" s="56">
        <f t="shared" si="185"/>
        <v>0</v>
      </c>
      <c r="CE142" s="56">
        <f t="shared" si="185"/>
        <v>0</v>
      </c>
      <c r="CF142" s="56">
        <f t="shared" si="185"/>
        <v>0</v>
      </c>
      <c r="CG142" s="56">
        <f t="shared" si="185"/>
        <v>0</v>
      </c>
      <c r="CH142" s="56">
        <f t="shared" si="185"/>
        <v>0</v>
      </c>
      <c r="CI142" s="56">
        <f t="shared" si="185"/>
        <v>0</v>
      </c>
      <c r="CJ142" s="56">
        <f t="shared" si="185"/>
        <v>0</v>
      </c>
      <c r="CK142" s="56">
        <f t="shared" si="185"/>
        <v>0</v>
      </c>
      <c r="CL142" s="56">
        <f t="shared" si="185"/>
        <v>0</v>
      </c>
      <c r="CM142" s="56">
        <f t="shared" si="185"/>
        <v>0</v>
      </c>
      <c r="CN142" s="56">
        <f t="shared" si="185"/>
        <v>0</v>
      </c>
      <c r="CO142" s="56"/>
      <c r="CP142" s="56">
        <f ca="1">+CP130-CP141</f>
        <v>0</v>
      </c>
      <c r="CQ142" s="56">
        <f t="shared" ref="CQ142:DI142" ca="1" si="186">+CQ130-CQ141</f>
        <v>0</v>
      </c>
      <c r="CR142" s="56">
        <f t="shared" si="186"/>
        <v>0</v>
      </c>
      <c r="CS142" s="56">
        <f t="shared" si="186"/>
        <v>0</v>
      </c>
      <c r="CT142" s="56">
        <f t="shared" si="186"/>
        <v>0</v>
      </c>
      <c r="CU142" s="56">
        <f t="shared" si="186"/>
        <v>0</v>
      </c>
      <c r="CV142" s="56">
        <f t="shared" si="186"/>
        <v>0</v>
      </c>
      <c r="CW142" s="56">
        <f t="shared" si="186"/>
        <v>0</v>
      </c>
      <c r="CX142" s="56">
        <f t="shared" si="186"/>
        <v>0</v>
      </c>
      <c r="CY142" s="56">
        <f t="shared" si="186"/>
        <v>0</v>
      </c>
      <c r="CZ142" s="56">
        <f t="shared" si="186"/>
        <v>0</v>
      </c>
      <c r="DA142" s="56">
        <f t="shared" si="186"/>
        <v>0</v>
      </c>
      <c r="DB142" s="56">
        <f t="shared" si="186"/>
        <v>0</v>
      </c>
      <c r="DC142" s="56">
        <f t="shared" si="186"/>
        <v>0</v>
      </c>
      <c r="DD142" s="56">
        <f t="shared" si="186"/>
        <v>0</v>
      </c>
      <c r="DE142" s="56">
        <f t="shared" si="186"/>
        <v>0</v>
      </c>
      <c r="DF142" s="56">
        <f t="shared" si="186"/>
        <v>0</v>
      </c>
      <c r="DG142" s="56">
        <f t="shared" si="186"/>
        <v>0</v>
      </c>
      <c r="DH142" s="56">
        <f t="shared" si="186"/>
        <v>0</v>
      </c>
      <c r="DI142" s="56">
        <f t="shared" si="186"/>
        <v>0</v>
      </c>
    </row>
    <row r="143" spans="3:113" x14ac:dyDescent="0.25">
      <c r="C143" s="48"/>
      <c r="D143" s="154"/>
    </row>
    <row r="144" spans="3:113" ht="15.75" x14ac:dyDescent="0.25">
      <c r="D144" s="155"/>
      <c r="F144" s="56"/>
      <c r="U144" s="56"/>
      <c r="AC144" s="56"/>
    </row>
    <row r="145" spans="4:72" x14ac:dyDescent="0.25">
      <c r="D145" s="156"/>
      <c r="F145" s="56"/>
      <c r="G145" s="56"/>
      <c r="AC145" s="56"/>
      <c r="BT145" s="56"/>
    </row>
    <row r="146" spans="4:72" x14ac:dyDescent="0.25">
      <c r="F146" s="56"/>
      <c r="AC146" s="56">
        <f>+AC141+AY141</f>
        <v>22057544103</v>
      </c>
      <c r="BT146" s="56">
        <f ca="1">+BT141+CP141</f>
        <v>22057544103</v>
      </c>
    </row>
    <row r="147" spans="4:72" x14ac:dyDescent="0.25">
      <c r="F147" s="56"/>
      <c r="G147" s="56"/>
      <c r="AC147" s="56"/>
      <c r="AD147" s="56"/>
      <c r="BT147" s="56"/>
    </row>
    <row r="148" spans="4:72" x14ac:dyDescent="0.25">
      <c r="F148" s="157"/>
      <c r="AR148" s="56"/>
    </row>
    <row r="149" spans="4:72" x14ac:dyDescent="0.25">
      <c r="G149" s="56"/>
      <c r="AC149" s="56"/>
    </row>
    <row r="151" spans="4:72" x14ac:dyDescent="0.25">
      <c r="X151" s="56"/>
      <c r="AC151" s="56"/>
    </row>
    <row r="152" spans="4:72" x14ac:dyDescent="0.25">
      <c r="F152" s="56"/>
    </row>
    <row r="153" spans="4:72" x14ac:dyDescent="0.25">
      <c r="F153" s="56"/>
    </row>
    <row r="154" spans="4:72" x14ac:dyDescent="0.25">
      <c r="F154" s="56"/>
    </row>
  </sheetData>
  <mergeCells count="82">
    <mergeCell ref="C141:D141"/>
    <mergeCell ref="B108:F108"/>
    <mergeCell ref="A122:A127"/>
    <mergeCell ref="B122:B124"/>
    <mergeCell ref="B128:D128"/>
    <mergeCell ref="C130:E130"/>
    <mergeCell ref="B52:B57"/>
    <mergeCell ref="B58:E5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S1:BT2"/>
    <mergeCell ref="CO1:CP2"/>
    <mergeCell ref="A59:A70"/>
    <mergeCell ref="B59:B61"/>
    <mergeCell ref="B63:B70"/>
    <mergeCell ref="B20:E20"/>
    <mergeCell ref="B21:B23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AT1:AU2"/>
    <mergeCell ref="AV1:AW2"/>
    <mergeCell ref="AX1:AY2"/>
    <mergeCell ref="AZ1:BA2"/>
    <mergeCell ref="B4:B6"/>
    <mergeCell ref="B18:B19"/>
    <mergeCell ref="F2:F3"/>
    <mergeCell ref="AN1:AO2"/>
    <mergeCell ref="AP1:AQ2"/>
    <mergeCell ref="AR1:AS2"/>
    <mergeCell ref="B8:B12"/>
    <mergeCell ref="B14:B16"/>
    <mergeCell ref="AJ1:AK2"/>
    <mergeCell ref="AL1:AM2"/>
    <mergeCell ref="A2:A3"/>
    <mergeCell ref="B2:B3"/>
    <mergeCell ref="C2:C3"/>
    <mergeCell ref="D2:D3"/>
    <mergeCell ref="E2:E3"/>
    <mergeCell ref="Z1:Z3"/>
    <mergeCell ref="AB1:AC2"/>
    <mergeCell ref="AD1:AE2"/>
    <mergeCell ref="AF1:AG2"/>
    <mergeCell ref="AH1:AI2"/>
    <mergeCell ref="C1:F1"/>
    <mergeCell ref="V1:V3"/>
    <mergeCell ref="W1:W3"/>
    <mergeCell ref="X1:X3"/>
    <mergeCell ref="Y1:Y3"/>
    <mergeCell ref="Q1:Q3"/>
    <mergeCell ref="R1:R3"/>
    <mergeCell ref="S1:S3"/>
    <mergeCell ref="T1:T3"/>
    <mergeCell ref="U1:U3"/>
    <mergeCell ref="L1:L3"/>
    <mergeCell ref="M1:M3"/>
    <mergeCell ref="N1:N3"/>
    <mergeCell ref="O1:O3"/>
    <mergeCell ref="P1:P3"/>
    <mergeCell ref="G1:G3"/>
    <mergeCell ref="H1:H3"/>
    <mergeCell ref="I1:I3"/>
    <mergeCell ref="J1:J3"/>
    <mergeCell ref="K1:K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                                             
PLAN DE ACCIÓN  A 31 DE JULIO  2016
 RESOLUCION  181 DEL 19 DE JULIO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152"/>
  <sheetViews>
    <sheetView showGridLines="0" tabSelected="1" topLeftCell="D143" zoomScaleNormal="100" zoomScalePageLayoutView="90" workbookViewId="0">
      <selection activeCell="CO149" sqref="CO149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39.85546875" customWidth="1"/>
    <col min="5" max="5" width="6.28515625" customWidth="1"/>
    <col min="6" max="6" width="14.28515625" hidden="1" customWidth="1"/>
    <col min="7" max="7" width="15" customWidth="1"/>
    <col min="8" max="8" width="11.42578125" hidden="1" customWidth="1"/>
    <col min="9" max="9" width="12.710937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2.7109375" hidden="1" customWidth="1"/>
    <col min="25" max="25" width="12" hidden="1" customWidth="1"/>
    <col min="26" max="26" width="12.28515625" hidden="1" customWidth="1"/>
    <col min="27" max="27" width="0.85546875" customWidth="1"/>
    <col min="28" max="28" width="9.28515625" customWidth="1"/>
    <col min="29" max="29" width="14.42578125" customWidth="1"/>
    <col min="30" max="30" width="14.42578125" hidden="1" customWidth="1"/>
    <col min="31" max="32" width="18.140625" hidden="1" customWidth="1"/>
    <col min="33" max="33" width="17.28515625" hidden="1" customWidth="1"/>
    <col min="34" max="34" width="16.140625" hidden="1" customWidth="1"/>
    <col min="35" max="36" width="15" hidden="1" customWidth="1"/>
    <col min="37" max="37" width="11.7109375" hidden="1" customWidth="1"/>
    <col min="38" max="38" width="13.28515625" hidden="1" customWidth="1"/>
    <col min="39" max="39" width="12.5703125" hidden="1" customWidth="1"/>
    <col min="40" max="40" width="14.42578125" hidden="1" customWidth="1"/>
    <col min="41" max="41" width="14.140625" hidden="1" customWidth="1"/>
    <col min="42" max="42" width="13.28515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8.28515625" bestFit="1" customWidth="1"/>
    <col min="51" max="51" width="14.85546875" customWidth="1"/>
    <col min="52" max="57" width="18" hidden="1" customWidth="1"/>
    <col min="58" max="58" width="11" hidden="1" customWidth="1"/>
    <col min="59" max="60" width="9.28515625" hidden="1" customWidth="1"/>
    <col min="61" max="61" width="12.5703125" hidden="1" customWidth="1"/>
    <col min="62" max="62" width="13.5703125" hidden="1" customWidth="1"/>
    <col min="63" max="63" width="15.140625" hidden="1" customWidth="1"/>
    <col min="64" max="64" width="13.85546875" hidden="1" customWidth="1"/>
    <col min="65" max="65" width="15" hidden="1" customWidth="1"/>
    <col min="66" max="67" width="13.42578125" hidden="1" customWidth="1"/>
    <col min="68" max="68" width="13.5703125" hidden="1" customWidth="1"/>
    <col min="69" max="69" width="13.7109375" hidden="1" customWidth="1"/>
    <col min="70" max="70" width="14" hidden="1" customWidth="1"/>
    <col min="71" max="71" width="10.28515625" customWidth="1"/>
    <col min="72" max="72" width="14" customWidth="1"/>
    <col min="73" max="73" width="14" hidden="1" customWidth="1"/>
    <col min="74" max="74" width="12.28515625" hidden="1" customWidth="1"/>
    <col min="75" max="75" width="13.28515625" hidden="1" customWidth="1"/>
    <col min="76" max="76" width="14" hidden="1" customWidth="1"/>
    <col min="77" max="77" width="15.42578125" hidden="1" customWidth="1"/>
    <col min="78" max="78" width="15.28515625" hidden="1" customWidth="1"/>
    <col min="79" max="79" width="12.42578125" hidden="1" customWidth="1"/>
    <col min="80" max="80" width="11.7109375" hidden="1" customWidth="1"/>
    <col min="81" max="81" width="13.42578125" hidden="1" customWidth="1"/>
    <col min="82" max="82" width="11.42578125" hidden="1" customWidth="1"/>
    <col min="83" max="83" width="15.7109375" hidden="1" customWidth="1"/>
    <col min="84" max="84" width="16.28515625" hidden="1" customWidth="1"/>
    <col min="85" max="85" width="16.5703125" hidden="1" customWidth="1"/>
    <col min="86" max="86" width="17.140625" hidden="1" customWidth="1"/>
    <col min="87" max="87" width="13" hidden="1" customWidth="1"/>
    <col min="88" max="89" width="14.28515625" hidden="1" customWidth="1"/>
    <col min="90" max="90" width="13.7109375" hidden="1" customWidth="1"/>
    <col min="91" max="91" width="12.28515625" hidden="1" customWidth="1"/>
    <col min="92" max="92" width="13.42578125" hidden="1" customWidth="1"/>
    <col min="93" max="93" width="9.7109375" customWidth="1"/>
    <col min="94" max="94" width="15" customWidth="1"/>
    <col min="95" max="95" width="13.7109375" hidden="1" customWidth="1"/>
    <col min="96" max="96" width="14.42578125" hidden="1" customWidth="1"/>
    <col min="97" max="97" width="15.5703125" hidden="1" customWidth="1"/>
    <col min="98" max="100" width="13.5703125" hidden="1" customWidth="1"/>
    <col min="101" max="102" width="13.85546875" hidden="1" customWidth="1"/>
    <col min="103" max="103" width="11.42578125" hidden="1" customWidth="1"/>
    <col min="104" max="104" width="13.7109375" hidden="1" customWidth="1"/>
    <col min="105" max="105" width="13.85546875" hidden="1" customWidth="1"/>
    <col min="106" max="106" width="12.28515625" hidden="1" customWidth="1"/>
    <col min="107" max="107" width="13.85546875" hidden="1" customWidth="1"/>
    <col min="108" max="108" width="13.28515625" hidden="1" customWidth="1"/>
    <col min="109" max="110" width="14.42578125" hidden="1" customWidth="1"/>
    <col min="111" max="112" width="14.85546875" hidden="1" customWidth="1"/>
    <col min="113" max="113" width="13.5703125" hidden="1" customWidth="1"/>
    <col min="114" max="114" width="5.140625" customWidth="1"/>
    <col min="117" max="117" width="13.28515625" bestFit="1" customWidth="1"/>
    <col min="118" max="118" width="13.7109375" bestFit="1" customWidth="1"/>
  </cols>
  <sheetData>
    <row r="1" spans="1:119" ht="15" customHeight="1" x14ac:dyDescent="0.3">
      <c r="C1" s="197" t="s">
        <v>0</v>
      </c>
      <c r="D1" s="197"/>
      <c r="E1" s="197"/>
      <c r="F1" s="197"/>
      <c r="G1" s="254" t="s">
        <v>11</v>
      </c>
      <c r="H1" s="254" t="s">
        <v>11</v>
      </c>
      <c r="I1" s="254" t="s">
        <v>11</v>
      </c>
      <c r="J1" s="254" t="s">
        <v>11</v>
      </c>
      <c r="K1" s="254" t="s">
        <v>11</v>
      </c>
      <c r="L1" s="254" t="s">
        <v>11</v>
      </c>
      <c r="M1" s="254" t="s">
        <v>11</v>
      </c>
      <c r="N1" s="254" t="s">
        <v>11</v>
      </c>
      <c r="O1" s="254" t="s">
        <v>11</v>
      </c>
      <c r="P1" s="254" t="s">
        <v>11</v>
      </c>
      <c r="Q1" s="254" t="s">
        <v>11</v>
      </c>
      <c r="R1" s="254" t="s">
        <v>11</v>
      </c>
      <c r="S1" s="254" t="s">
        <v>11</v>
      </c>
      <c r="T1" s="254" t="s">
        <v>11</v>
      </c>
      <c r="U1" s="254" t="s">
        <v>11</v>
      </c>
      <c r="V1" s="254" t="s">
        <v>11</v>
      </c>
      <c r="W1" s="254" t="s">
        <v>11</v>
      </c>
      <c r="X1" s="254" t="s">
        <v>11</v>
      </c>
      <c r="Y1" s="254" t="s">
        <v>11</v>
      </c>
      <c r="Z1" s="254" t="s">
        <v>11</v>
      </c>
      <c r="AA1" s="1"/>
      <c r="AB1" s="257" t="s">
        <v>370</v>
      </c>
      <c r="AC1" s="258"/>
      <c r="AD1" s="257" t="s">
        <v>370</v>
      </c>
      <c r="AE1" s="258"/>
      <c r="AF1" s="257" t="s">
        <v>370</v>
      </c>
      <c r="AG1" s="258"/>
      <c r="AH1" s="257" t="s">
        <v>370</v>
      </c>
      <c r="AI1" s="258"/>
      <c r="AJ1" s="257" t="s">
        <v>370</v>
      </c>
      <c r="AK1" s="258"/>
      <c r="AL1" s="257" t="s">
        <v>370</v>
      </c>
      <c r="AM1" s="258"/>
      <c r="AN1" s="257" t="s">
        <v>370</v>
      </c>
      <c r="AO1" s="258"/>
      <c r="AP1" s="257" t="s">
        <v>370</v>
      </c>
      <c r="AQ1" s="258"/>
      <c r="AR1" s="257" t="s">
        <v>370</v>
      </c>
      <c r="AS1" s="258"/>
      <c r="AT1" s="257" t="s">
        <v>370</v>
      </c>
      <c r="AU1" s="258"/>
      <c r="AV1" s="257" t="s">
        <v>370</v>
      </c>
      <c r="AW1" s="258"/>
      <c r="AX1" s="261" t="s">
        <v>372</v>
      </c>
      <c r="AY1" s="262"/>
      <c r="AZ1" s="265" t="s">
        <v>373</v>
      </c>
      <c r="BA1" s="265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265" t="s">
        <v>373</v>
      </c>
      <c r="BT1" s="265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1"/>
      <c r="CO1" s="266" t="s">
        <v>374</v>
      </c>
      <c r="CP1" s="267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</row>
    <row r="2" spans="1:119" ht="45" x14ac:dyDescent="0.25">
      <c r="A2" s="203" t="s">
        <v>5</v>
      </c>
      <c r="B2" s="203" t="s">
        <v>6</v>
      </c>
      <c r="C2" s="204" t="s">
        <v>7</v>
      </c>
      <c r="D2" s="203" t="s">
        <v>8</v>
      </c>
      <c r="E2" s="206" t="s">
        <v>9</v>
      </c>
      <c r="F2" s="219" t="s">
        <v>10</v>
      </c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1"/>
      <c r="AB2" s="259"/>
      <c r="AC2" s="260"/>
      <c r="AD2" s="259"/>
      <c r="AE2" s="260"/>
      <c r="AF2" s="259"/>
      <c r="AG2" s="260"/>
      <c r="AH2" s="259"/>
      <c r="AI2" s="260"/>
      <c r="AJ2" s="259"/>
      <c r="AK2" s="260"/>
      <c r="AL2" s="259"/>
      <c r="AM2" s="260"/>
      <c r="AN2" s="259"/>
      <c r="AO2" s="260"/>
      <c r="AP2" s="259"/>
      <c r="AQ2" s="260"/>
      <c r="AR2" s="259"/>
      <c r="AS2" s="260"/>
      <c r="AT2" s="259"/>
      <c r="AU2" s="260"/>
      <c r="AV2" s="259"/>
      <c r="AW2" s="260"/>
      <c r="AX2" s="263"/>
      <c r="AY2" s="264"/>
      <c r="AZ2" s="265"/>
      <c r="BA2" s="265"/>
      <c r="BB2" s="163"/>
      <c r="BC2" s="163"/>
      <c r="BD2" s="163"/>
      <c r="BE2" s="163"/>
      <c r="BF2" s="163"/>
      <c r="BG2" s="163"/>
      <c r="BH2" s="164"/>
      <c r="BI2" s="162" t="s">
        <v>13</v>
      </c>
      <c r="BJ2" s="163"/>
      <c r="BK2" s="163"/>
      <c r="BL2" s="163"/>
      <c r="BM2" s="163"/>
      <c r="BN2" s="163"/>
      <c r="BO2" s="163"/>
      <c r="BP2" s="163"/>
      <c r="BQ2" s="163"/>
      <c r="BR2" s="164"/>
      <c r="BS2" s="265"/>
      <c r="BT2" s="265"/>
      <c r="BU2" s="10"/>
      <c r="BV2" s="165" t="s">
        <v>14</v>
      </c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65" t="s">
        <v>14</v>
      </c>
      <c r="CH2" s="11"/>
      <c r="CI2" s="11"/>
      <c r="CJ2" s="11"/>
      <c r="CK2" s="11"/>
      <c r="CL2" s="11"/>
      <c r="CM2" s="11"/>
      <c r="CN2" s="166"/>
      <c r="CO2" s="268"/>
      <c r="CP2" s="269"/>
      <c r="CQ2" s="163"/>
      <c r="CR2" s="163"/>
      <c r="CS2" s="163"/>
      <c r="CT2" s="163"/>
      <c r="CU2" s="163"/>
      <c r="CV2" s="163"/>
      <c r="CW2" s="163"/>
      <c r="CX2" s="163"/>
      <c r="CY2" s="163"/>
      <c r="CZ2" s="163" t="s">
        <v>13</v>
      </c>
      <c r="DA2" s="163"/>
      <c r="DB2" s="163"/>
      <c r="DC2" s="163"/>
      <c r="DD2" s="163"/>
      <c r="DE2" s="163"/>
      <c r="DF2" s="163"/>
      <c r="DG2" s="163"/>
      <c r="DH2" s="163"/>
      <c r="DI2" s="164"/>
    </row>
    <row r="3" spans="1:119" ht="39" customHeight="1" x14ac:dyDescent="0.25">
      <c r="A3" s="203"/>
      <c r="B3" s="203"/>
      <c r="C3" s="205"/>
      <c r="D3" s="203"/>
      <c r="E3" s="207"/>
      <c r="F3" s="220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B3" s="158" t="s">
        <v>35</v>
      </c>
      <c r="AC3" s="158" t="s">
        <v>371</v>
      </c>
      <c r="AD3" s="158" t="s">
        <v>35</v>
      </c>
      <c r="AE3" s="158" t="s">
        <v>371</v>
      </c>
      <c r="AF3" s="158" t="s">
        <v>35</v>
      </c>
      <c r="AG3" s="158" t="s">
        <v>371</v>
      </c>
      <c r="AH3" s="158" t="s">
        <v>35</v>
      </c>
      <c r="AI3" s="158" t="s">
        <v>371</v>
      </c>
      <c r="AJ3" s="158" t="s">
        <v>35</v>
      </c>
      <c r="AK3" s="158" t="s">
        <v>371</v>
      </c>
      <c r="AL3" s="158" t="s">
        <v>35</v>
      </c>
      <c r="AM3" s="158" t="s">
        <v>371</v>
      </c>
      <c r="AN3" s="158" t="s">
        <v>35</v>
      </c>
      <c r="AO3" s="158" t="s">
        <v>371</v>
      </c>
      <c r="AP3" s="158" t="s">
        <v>35</v>
      </c>
      <c r="AQ3" s="158" t="s">
        <v>371</v>
      </c>
      <c r="AR3" s="158" t="s">
        <v>35</v>
      </c>
      <c r="AS3" s="158" t="s">
        <v>371</v>
      </c>
      <c r="AT3" s="158" t="s">
        <v>35</v>
      </c>
      <c r="AU3" s="158" t="s">
        <v>371</v>
      </c>
      <c r="AV3" s="158" t="s">
        <v>35</v>
      </c>
      <c r="AW3" s="158" t="s">
        <v>371</v>
      </c>
      <c r="AX3" s="159" t="s">
        <v>35</v>
      </c>
      <c r="AY3" s="159" t="s">
        <v>371</v>
      </c>
      <c r="AZ3" s="158" t="s">
        <v>35</v>
      </c>
      <c r="BA3" s="158" t="s">
        <v>371</v>
      </c>
      <c r="BB3" s="18" t="s">
        <v>18</v>
      </c>
      <c r="BC3" s="18" t="s">
        <v>19</v>
      </c>
      <c r="BD3" s="18" t="s">
        <v>20</v>
      </c>
      <c r="BE3" s="18" t="s">
        <v>21</v>
      </c>
      <c r="BF3" s="18" t="s">
        <v>22</v>
      </c>
      <c r="BG3" s="18" t="s">
        <v>23</v>
      </c>
      <c r="BH3" s="18" t="s">
        <v>24</v>
      </c>
      <c r="BI3" s="18" t="s">
        <v>38</v>
      </c>
      <c r="BJ3" s="18" t="s">
        <v>26</v>
      </c>
      <c r="BK3" s="18" t="s">
        <v>27</v>
      </c>
      <c r="BL3" s="18" t="s">
        <v>28</v>
      </c>
      <c r="BM3" s="18" t="str">
        <f>+AR3</f>
        <v>%</v>
      </c>
      <c r="BN3" s="18" t="s">
        <v>30</v>
      </c>
      <c r="BO3" s="18" t="s">
        <v>31</v>
      </c>
      <c r="BP3" s="18" t="s">
        <v>32</v>
      </c>
      <c r="BQ3" s="18" t="s">
        <v>33</v>
      </c>
      <c r="BR3" s="18" t="s">
        <v>34</v>
      </c>
      <c r="BS3" s="158" t="s">
        <v>35</v>
      </c>
      <c r="BT3" s="158" t="s">
        <v>371</v>
      </c>
      <c r="BU3" s="15" t="s">
        <v>36</v>
      </c>
      <c r="BV3" s="15" t="s">
        <v>16</v>
      </c>
      <c r="BW3" s="15" t="s">
        <v>37</v>
      </c>
      <c r="BX3" s="15" t="s">
        <v>18</v>
      </c>
      <c r="BY3" s="15" t="s">
        <v>19</v>
      </c>
      <c r="BZ3" s="15" t="s">
        <v>20</v>
      </c>
      <c r="CA3" s="15" t="s">
        <v>21</v>
      </c>
      <c r="CB3" s="15" t="s">
        <v>22</v>
      </c>
      <c r="CC3" s="15" t="s">
        <v>23</v>
      </c>
      <c r="CD3" s="15" t="s">
        <v>24</v>
      </c>
      <c r="CE3" s="15" t="s">
        <v>38</v>
      </c>
      <c r="CF3" s="15" t="s">
        <v>26</v>
      </c>
      <c r="CG3" s="15" t="s">
        <v>27</v>
      </c>
      <c r="CH3" s="15" t="s">
        <v>28</v>
      </c>
      <c r="CI3" s="15" t="str">
        <f>+BM3</f>
        <v>%</v>
      </c>
      <c r="CJ3" s="15" t="s">
        <v>30</v>
      </c>
      <c r="CK3" s="15" t="s">
        <v>31</v>
      </c>
      <c r="CL3" s="15" t="s">
        <v>32</v>
      </c>
      <c r="CM3" s="15" t="s">
        <v>33</v>
      </c>
      <c r="CN3" s="15" t="s">
        <v>34</v>
      </c>
      <c r="CO3" s="159" t="s">
        <v>35</v>
      </c>
      <c r="CP3" s="159" t="s">
        <v>371</v>
      </c>
      <c r="CQ3" s="18" t="s">
        <v>16</v>
      </c>
      <c r="CR3" s="18" t="s">
        <v>37</v>
      </c>
      <c r="CS3" s="18" t="s">
        <v>18</v>
      </c>
      <c r="CT3" s="18" t="s">
        <v>19</v>
      </c>
      <c r="CU3" s="18" t="s">
        <v>20</v>
      </c>
      <c r="CV3" s="18" t="s">
        <v>21</v>
      </c>
      <c r="CW3" s="18" t="s">
        <v>22</v>
      </c>
      <c r="CX3" s="18" t="s">
        <v>23</v>
      </c>
      <c r="CY3" s="18" t="s">
        <v>24</v>
      </c>
      <c r="CZ3" s="18" t="s">
        <v>38</v>
      </c>
      <c r="DA3" s="18" t="s">
        <v>26</v>
      </c>
      <c r="DB3" s="18" t="s">
        <v>27</v>
      </c>
      <c r="DC3" s="18" t="s">
        <v>28</v>
      </c>
      <c r="DD3" s="19" t="str">
        <f>+CI3</f>
        <v>%</v>
      </c>
      <c r="DE3" s="18" t="s">
        <v>30</v>
      </c>
      <c r="DF3" s="18" t="s">
        <v>31</v>
      </c>
      <c r="DG3" s="18" t="s">
        <v>32</v>
      </c>
      <c r="DH3" s="18" t="s">
        <v>33</v>
      </c>
      <c r="DI3" s="18" t="s">
        <v>34</v>
      </c>
      <c r="DK3" s="186"/>
      <c r="DL3" s="186"/>
      <c r="DM3" s="193" t="s">
        <v>388</v>
      </c>
      <c r="DN3" s="193" t="s">
        <v>389</v>
      </c>
      <c r="DO3" s="187" t="s">
        <v>390</v>
      </c>
    </row>
    <row r="4" spans="1:119" ht="35.25" hidden="1" customHeight="1" x14ac:dyDescent="0.25">
      <c r="A4" s="20" t="s">
        <v>39</v>
      </c>
      <c r="B4" s="208" t="s">
        <v>40</v>
      </c>
      <c r="C4" s="21" t="s">
        <v>41</v>
      </c>
      <c r="D4" s="22" t="s">
        <v>42</v>
      </c>
      <c r="E4" s="23">
        <v>510</v>
      </c>
      <c r="F4" s="24" t="s">
        <v>43</v>
      </c>
      <c r="G4" s="25">
        <f t="shared" ref="G4:G19" si="0">SUM(H4:Z4)</f>
        <v>25000000</v>
      </c>
      <c r="H4" s="25"/>
      <c r="I4" s="25"/>
      <c r="J4" s="25"/>
      <c r="K4" s="25">
        <v>25000000</v>
      </c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6"/>
      <c r="AB4" s="27">
        <f t="shared" ref="AB4:AB67" si="1">+AC4/G4</f>
        <v>1</v>
      </c>
      <c r="AC4" s="25">
        <f>SUM(AD4:AW4)</f>
        <v>25000000</v>
      </c>
      <c r="AD4" s="28"/>
      <c r="AE4" s="29"/>
      <c r="AF4" s="29"/>
      <c r="AG4" s="29"/>
      <c r="AH4" s="25">
        <v>25000000</v>
      </c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27">
        <f t="shared" ref="AX4:AX67" si="2">1-AB4</f>
        <v>0</v>
      </c>
      <c r="AY4" s="25">
        <f t="shared" ref="AY4:AY19" si="3">SUM(AZ4:BR4)</f>
        <v>0</v>
      </c>
      <c r="AZ4" s="25">
        <f t="shared" ref="AZ4:AZ9" si="4">+H4</f>
        <v>0</v>
      </c>
      <c r="BA4" s="25">
        <f t="shared" ref="BA4:BB16" si="5">I4-AF4</f>
        <v>0</v>
      </c>
      <c r="BB4" s="25">
        <f t="shared" si="5"/>
        <v>0</v>
      </c>
      <c r="BC4" s="25">
        <f t="shared" ref="BC4:BN16" si="6">+K4-AH4</f>
        <v>0</v>
      </c>
      <c r="BD4" s="25">
        <f t="shared" si="6"/>
        <v>0</v>
      </c>
      <c r="BE4" s="25">
        <f t="shared" si="6"/>
        <v>0</v>
      </c>
      <c r="BF4" s="25">
        <f t="shared" si="6"/>
        <v>0</v>
      </c>
      <c r="BG4" s="25">
        <f t="shared" si="6"/>
        <v>0</v>
      </c>
      <c r="BH4" s="25">
        <f t="shared" si="6"/>
        <v>0</v>
      </c>
      <c r="BI4" s="25">
        <f t="shared" si="6"/>
        <v>0</v>
      </c>
      <c r="BJ4" s="25">
        <f t="shared" si="6"/>
        <v>0</v>
      </c>
      <c r="BK4" s="25">
        <f t="shared" si="6"/>
        <v>0</v>
      </c>
      <c r="BL4" s="25">
        <f t="shared" si="6"/>
        <v>0</v>
      </c>
      <c r="BM4" s="25">
        <f t="shared" si="6"/>
        <v>0</v>
      </c>
      <c r="BN4" s="25">
        <f t="shared" si="6"/>
        <v>0</v>
      </c>
      <c r="BO4" s="25"/>
      <c r="BP4" s="25">
        <f>+X4-AU4</f>
        <v>0</v>
      </c>
      <c r="BQ4" s="25">
        <f t="shared" ref="BQ4:BQ16" si="7">Y4-AV4</f>
        <v>0</v>
      </c>
      <c r="BR4" s="25">
        <f t="shared" ref="BR4:BR16" si="8">+Z4-AW4</f>
        <v>0</v>
      </c>
      <c r="BS4" s="27">
        <f t="shared" ref="BS4:BS67" si="9">+BT4/G4</f>
        <v>0.80174584000000004</v>
      </c>
      <c r="BT4" s="25">
        <f t="shared" ref="BT4:BT19" si="10">SUM(BU4:CN4)</f>
        <v>20043646</v>
      </c>
      <c r="BU4" s="25"/>
      <c r="BV4" s="25"/>
      <c r="BW4" s="25"/>
      <c r="BX4" s="25"/>
      <c r="BY4" s="25">
        <f>+'[1]JULIO 2016'!$H$1629</f>
        <v>20043646</v>
      </c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7">
        <f t="shared" ref="CO4:CO67" si="11">1-BS4</f>
        <v>0.19825415999999996</v>
      </c>
      <c r="CP4" s="25">
        <f t="shared" ref="CP4:CP19" si="12">SUM(CQ4:DI4)</f>
        <v>4956354</v>
      </c>
      <c r="CQ4" s="25">
        <f t="shared" ref="CQ4:CV19" si="13">H4-BV4</f>
        <v>0</v>
      </c>
      <c r="CR4" s="25">
        <f t="shared" si="13"/>
        <v>0</v>
      </c>
      <c r="CS4" s="25">
        <f t="shared" si="13"/>
        <v>0</v>
      </c>
      <c r="CT4" s="25">
        <f t="shared" si="13"/>
        <v>4956354</v>
      </c>
      <c r="CU4" s="25">
        <f t="shared" si="13"/>
        <v>0</v>
      </c>
      <c r="CV4" s="25">
        <f t="shared" si="13"/>
        <v>0</v>
      </c>
      <c r="CW4" s="25">
        <f t="shared" ref="CW4:CY16" si="14">+N4-CB4</f>
        <v>0</v>
      </c>
      <c r="CX4" s="25">
        <f t="shared" si="14"/>
        <v>0</v>
      </c>
      <c r="CY4" s="25">
        <f t="shared" si="14"/>
        <v>0</v>
      </c>
      <c r="CZ4" s="25">
        <f t="shared" ref="CZ4:DB19" si="15">Q4-CE4</f>
        <v>0</v>
      </c>
      <c r="DA4" s="25">
        <f t="shared" si="15"/>
        <v>0</v>
      </c>
      <c r="DB4" s="25">
        <f t="shared" si="15"/>
        <v>0</v>
      </c>
      <c r="DC4" s="25">
        <f t="shared" ref="DC4:DE16" si="16">+T4-CH4</f>
        <v>0</v>
      </c>
      <c r="DD4" s="25">
        <f t="shared" si="16"/>
        <v>0</v>
      </c>
      <c r="DE4" s="25">
        <f t="shared" si="16"/>
        <v>0</v>
      </c>
      <c r="DF4" s="25"/>
      <c r="DG4" s="25">
        <f t="shared" ref="DG4:DI16" si="17">+X4-CL4</f>
        <v>0</v>
      </c>
      <c r="DH4" s="25">
        <f t="shared" si="17"/>
        <v>0</v>
      </c>
      <c r="DI4" s="25">
        <f t="shared" si="17"/>
        <v>0</v>
      </c>
      <c r="DK4" s="188"/>
      <c r="DL4" s="188"/>
      <c r="DM4" s="188"/>
      <c r="DN4" s="188"/>
      <c r="DO4" s="188"/>
    </row>
    <row r="5" spans="1:119" ht="54" hidden="1" customHeight="1" x14ac:dyDescent="0.25">
      <c r="A5" s="32"/>
      <c r="B5" s="221"/>
      <c r="C5" s="21" t="s">
        <v>44</v>
      </c>
      <c r="D5" s="22" t="s">
        <v>45</v>
      </c>
      <c r="E5" s="23">
        <v>510</v>
      </c>
      <c r="F5" s="24" t="s">
        <v>46</v>
      </c>
      <c r="G5" s="25">
        <f t="shared" si="0"/>
        <v>62800000</v>
      </c>
      <c r="H5" s="25"/>
      <c r="I5" s="25">
        <v>18000000</v>
      </c>
      <c r="J5" s="25"/>
      <c r="K5" s="25">
        <v>36000000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f>5000000+1800000-1000000+3000000</f>
        <v>8800000</v>
      </c>
      <c r="AA5" s="33"/>
      <c r="AB5" s="27">
        <f t="shared" si="1"/>
        <v>0.62118904458598723</v>
      </c>
      <c r="AC5" s="25">
        <f t="shared" ref="AC5:AC19" si="18">SUM(AD5:AW5)</f>
        <v>39010672</v>
      </c>
      <c r="AD5" s="25"/>
      <c r="AE5" s="25"/>
      <c r="AF5" s="25"/>
      <c r="AG5" s="25"/>
      <c r="AH5" s="25">
        <f>+'[2]MARZO 2016 ULTIMO'!$O$867</f>
        <v>36000000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>
        <f>+'[1]JULIO 2016'!$AG$1649</f>
        <v>3010672</v>
      </c>
      <c r="AX5" s="27">
        <f t="shared" si="2"/>
        <v>0.37881095541401277</v>
      </c>
      <c r="AY5" s="25">
        <f t="shared" si="3"/>
        <v>23789328</v>
      </c>
      <c r="AZ5" s="25">
        <f t="shared" si="4"/>
        <v>0</v>
      </c>
      <c r="BA5" s="25">
        <f t="shared" si="5"/>
        <v>18000000</v>
      </c>
      <c r="BB5" s="25">
        <f t="shared" si="5"/>
        <v>0</v>
      </c>
      <c r="BC5" s="25">
        <f t="shared" si="6"/>
        <v>0</v>
      </c>
      <c r="BD5" s="25">
        <f t="shared" si="6"/>
        <v>0</v>
      </c>
      <c r="BE5" s="25">
        <f t="shared" si="6"/>
        <v>0</v>
      </c>
      <c r="BF5" s="25">
        <f t="shared" si="6"/>
        <v>0</v>
      </c>
      <c r="BG5" s="25">
        <f t="shared" si="6"/>
        <v>0</v>
      </c>
      <c r="BH5" s="25">
        <f t="shared" si="6"/>
        <v>0</v>
      </c>
      <c r="BI5" s="25">
        <f t="shared" si="6"/>
        <v>0</v>
      </c>
      <c r="BJ5" s="25">
        <f t="shared" si="6"/>
        <v>0</v>
      </c>
      <c r="BK5" s="25">
        <f t="shared" si="6"/>
        <v>0</v>
      </c>
      <c r="BL5" s="25">
        <f t="shared" si="6"/>
        <v>0</v>
      </c>
      <c r="BM5" s="25">
        <f t="shared" si="6"/>
        <v>0</v>
      </c>
      <c r="BN5" s="25">
        <f t="shared" si="6"/>
        <v>0</v>
      </c>
      <c r="BO5" s="25"/>
      <c r="BP5" s="25"/>
      <c r="BQ5" s="25">
        <f t="shared" si="7"/>
        <v>0</v>
      </c>
      <c r="BR5" s="25">
        <f t="shared" si="8"/>
        <v>5789328</v>
      </c>
      <c r="BS5" s="27">
        <f t="shared" si="9"/>
        <v>0.6211640923566879</v>
      </c>
      <c r="BT5" s="25">
        <f t="shared" si="10"/>
        <v>39009105</v>
      </c>
      <c r="BU5" s="25"/>
      <c r="BV5" s="25"/>
      <c r="BW5" s="25"/>
      <c r="BX5" s="25"/>
      <c r="BY5" s="25">
        <f>+'[1]JULIO 2016'!$H$1650+'[1]JULIO 2016'!$H$1656</f>
        <v>35999998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f>+'[1]JULIO 2016'!$H$1652+'[1]JULIO 2016'!$H$1654+'[1]JULIO 2016'!$H$1658+'[1]JULIO 2016'!$H$1659</f>
        <v>3009107</v>
      </c>
      <c r="CO5" s="27">
        <f t="shared" si="11"/>
        <v>0.3788359076433121</v>
      </c>
      <c r="CP5" s="25">
        <f t="shared" si="12"/>
        <v>23790895</v>
      </c>
      <c r="CQ5" s="25">
        <f t="shared" si="13"/>
        <v>0</v>
      </c>
      <c r="CR5" s="25">
        <f t="shared" si="13"/>
        <v>18000000</v>
      </c>
      <c r="CS5" s="25">
        <f t="shared" si="13"/>
        <v>0</v>
      </c>
      <c r="CT5" s="25">
        <f t="shared" si="13"/>
        <v>2</v>
      </c>
      <c r="CU5" s="25">
        <f t="shared" si="13"/>
        <v>0</v>
      </c>
      <c r="CV5" s="25">
        <f t="shared" si="13"/>
        <v>0</v>
      </c>
      <c r="CW5" s="25">
        <f t="shared" si="14"/>
        <v>0</v>
      </c>
      <c r="CX5" s="25">
        <f t="shared" si="14"/>
        <v>0</v>
      </c>
      <c r="CY5" s="25">
        <f t="shared" si="14"/>
        <v>0</v>
      </c>
      <c r="CZ5" s="25">
        <f t="shared" si="15"/>
        <v>0</v>
      </c>
      <c r="DA5" s="25">
        <f t="shared" si="15"/>
        <v>0</v>
      </c>
      <c r="DB5" s="25">
        <f t="shared" si="15"/>
        <v>0</v>
      </c>
      <c r="DC5" s="25">
        <f t="shared" si="16"/>
        <v>0</v>
      </c>
      <c r="DD5" s="25">
        <f t="shared" si="16"/>
        <v>0</v>
      </c>
      <c r="DE5" s="25">
        <f t="shared" si="16"/>
        <v>0</v>
      </c>
      <c r="DF5" s="25"/>
      <c r="DG5" s="25">
        <f t="shared" si="17"/>
        <v>0</v>
      </c>
      <c r="DH5" s="25">
        <f t="shared" si="17"/>
        <v>0</v>
      </c>
      <c r="DI5" s="25">
        <f t="shared" si="17"/>
        <v>5790893</v>
      </c>
      <c r="DK5" s="188"/>
      <c r="DL5" s="188"/>
      <c r="DM5" s="188"/>
      <c r="DN5" s="188"/>
      <c r="DO5" s="188"/>
    </row>
    <row r="6" spans="1:119" ht="30.75" hidden="1" customHeight="1" x14ac:dyDescent="0.25">
      <c r="A6" s="32"/>
      <c r="B6" s="209"/>
      <c r="C6" s="21" t="s">
        <v>47</v>
      </c>
      <c r="D6" s="22" t="s">
        <v>48</v>
      </c>
      <c r="E6" s="68">
        <v>510</v>
      </c>
      <c r="F6" s="24" t="s">
        <v>43</v>
      </c>
      <c r="G6" s="25">
        <f t="shared" si="0"/>
        <v>21000000</v>
      </c>
      <c r="H6" s="25"/>
      <c r="I6" s="25">
        <v>11000000</v>
      </c>
      <c r="J6" s="25"/>
      <c r="K6" s="25">
        <v>10000000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33"/>
      <c r="AB6" s="27">
        <f t="shared" si="1"/>
        <v>0.47619047619047616</v>
      </c>
      <c r="AC6" s="25">
        <f t="shared" si="18"/>
        <v>10000000</v>
      </c>
      <c r="AD6" s="25"/>
      <c r="AE6" s="25"/>
      <c r="AF6" s="25"/>
      <c r="AG6" s="25"/>
      <c r="AH6" s="25">
        <f>+'[2]MARZO 2016 ULTIMO'!$O$878</f>
        <v>10000000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7">
        <f t="shared" si="2"/>
        <v>0.52380952380952384</v>
      </c>
      <c r="AY6" s="25">
        <f t="shared" si="3"/>
        <v>11000000</v>
      </c>
      <c r="AZ6" s="25">
        <f t="shared" si="4"/>
        <v>0</v>
      </c>
      <c r="BA6" s="25">
        <f t="shared" si="5"/>
        <v>11000000</v>
      </c>
      <c r="BB6" s="25">
        <f t="shared" si="5"/>
        <v>0</v>
      </c>
      <c r="BC6" s="25">
        <f t="shared" si="6"/>
        <v>0</v>
      </c>
      <c r="BD6" s="25">
        <f t="shared" si="6"/>
        <v>0</v>
      </c>
      <c r="BE6" s="25">
        <f t="shared" si="6"/>
        <v>0</v>
      </c>
      <c r="BF6" s="25">
        <f t="shared" si="6"/>
        <v>0</v>
      </c>
      <c r="BG6" s="25">
        <f t="shared" si="6"/>
        <v>0</v>
      </c>
      <c r="BH6" s="25">
        <f t="shared" si="6"/>
        <v>0</v>
      </c>
      <c r="BI6" s="25">
        <f t="shared" si="6"/>
        <v>0</v>
      </c>
      <c r="BJ6" s="25">
        <f t="shared" si="6"/>
        <v>0</v>
      </c>
      <c r="BK6" s="25">
        <f t="shared" si="6"/>
        <v>0</v>
      </c>
      <c r="BL6" s="25">
        <f t="shared" si="6"/>
        <v>0</v>
      </c>
      <c r="BM6" s="25">
        <f t="shared" si="6"/>
        <v>0</v>
      </c>
      <c r="BN6" s="25">
        <f t="shared" si="6"/>
        <v>0</v>
      </c>
      <c r="BO6" s="25"/>
      <c r="BP6" s="25"/>
      <c r="BQ6" s="25">
        <f t="shared" si="7"/>
        <v>0</v>
      </c>
      <c r="BR6" s="25">
        <f t="shared" si="8"/>
        <v>0</v>
      </c>
      <c r="BS6" s="27">
        <f t="shared" si="9"/>
        <v>0.47619047619047616</v>
      </c>
      <c r="BT6" s="25">
        <f t="shared" si="10"/>
        <v>10000000</v>
      </c>
      <c r="BU6" s="25"/>
      <c r="BV6" s="25"/>
      <c r="BW6" s="25"/>
      <c r="BX6" s="25"/>
      <c r="BY6" s="25">
        <f>+'[3]ABRIL 2016'!$O$1124</f>
        <v>10000000</v>
      </c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7">
        <f t="shared" si="11"/>
        <v>0.52380952380952384</v>
      </c>
      <c r="CP6" s="25">
        <f t="shared" si="12"/>
        <v>11000000</v>
      </c>
      <c r="CQ6" s="25">
        <f t="shared" si="13"/>
        <v>0</v>
      </c>
      <c r="CR6" s="25">
        <f t="shared" si="13"/>
        <v>11000000</v>
      </c>
      <c r="CS6" s="25">
        <f t="shared" si="13"/>
        <v>0</v>
      </c>
      <c r="CT6" s="25">
        <f t="shared" si="13"/>
        <v>0</v>
      </c>
      <c r="CU6" s="25">
        <f t="shared" si="13"/>
        <v>0</v>
      </c>
      <c r="CV6" s="25">
        <f t="shared" si="13"/>
        <v>0</v>
      </c>
      <c r="CW6" s="25">
        <f t="shared" si="14"/>
        <v>0</v>
      </c>
      <c r="CX6" s="25">
        <f t="shared" si="14"/>
        <v>0</v>
      </c>
      <c r="CY6" s="25">
        <f t="shared" si="14"/>
        <v>0</v>
      </c>
      <c r="CZ6" s="25">
        <f t="shared" si="15"/>
        <v>0</v>
      </c>
      <c r="DA6" s="25">
        <f t="shared" si="15"/>
        <v>0</v>
      </c>
      <c r="DB6" s="25">
        <f t="shared" si="15"/>
        <v>0</v>
      </c>
      <c r="DC6" s="25">
        <f t="shared" si="16"/>
        <v>0</v>
      </c>
      <c r="DD6" s="25">
        <f t="shared" si="16"/>
        <v>0</v>
      </c>
      <c r="DE6" s="25">
        <f t="shared" si="16"/>
        <v>0</v>
      </c>
      <c r="DF6" s="25"/>
      <c r="DG6" s="25">
        <f t="shared" si="17"/>
        <v>0</v>
      </c>
      <c r="DH6" s="25">
        <f t="shared" si="17"/>
        <v>0</v>
      </c>
      <c r="DI6" s="25">
        <f t="shared" si="17"/>
        <v>0</v>
      </c>
      <c r="DK6" s="188"/>
      <c r="DL6" s="188"/>
      <c r="DM6" s="188"/>
      <c r="DN6" s="188"/>
      <c r="DO6" s="188"/>
    </row>
    <row r="7" spans="1:119" ht="52.5" hidden="1" customHeight="1" x14ac:dyDescent="0.25">
      <c r="A7" s="32"/>
      <c r="B7" s="35" t="s">
        <v>49</v>
      </c>
      <c r="C7" s="21" t="s">
        <v>50</v>
      </c>
      <c r="D7" s="22" t="s">
        <v>51</v>
      </c>
      <c r="E7" s="23">
        <v>510</v>
      </c>
      <c r="F7" s="24" t="s">
        <v>52</v>
      </c>
      <c r="G7" s="25">
        <f t="shared" si="0"/>
        <v>33576315</v>
      </c>
      <c r="H7" s="25"/>
      <c r="I7" s="25">
        <f>21000000-21000000</f>
        <v>0</v>
      </c>
      <c r="J7" s="25"/>
      <c r="K7" s="25">
        <f>21000000</f>
        <v>21000000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v>12576315</v>
      </c>
      <c r="AB7" s="27">
        <f t="shared" si="1"/>
        <v>5.5882100224518387E-2</v>
      </c>
      <c r="AC7" s="25">
        <f t="shared" si="18"/>
        <v>1876315</v>
      </c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>
        <f>+'[4]ENERO 2016'!$AD$520</f>
        <v>1876315</v>
      </c>
      <c r="AX7" s="27">
        <f t="shared" si="2"/>
        <v>0.94411789977548166</v>
      </c>
      <c r="AY7" s="25">
        <f t="shared" si="3"/>
        <v>31700000</v>
      </c>
      <c r="AZ7" s="25">
        <f t="shared" si="4"/>
        <v>0</v>
      </c>
      <c r="BA7" s="25">
        <f t="shared" si="5"/>
        <v>0</v>
      </c>
      <c r="BB7" s="25">
        <f t="shared" si="5"/>
        <v>0</v>
      </c>
      <c r="BC7" s="25">
        <f t="shared" si="6"/>
        <v>21000000</v>
      </c>
      <c r="BD7" s="25">
        <f t="shared" si="6"/>
        <v>0</v>
      </c>
      <c r="BE7" s="25">
        <f t="shared" si="6"/>
        <v>0</v>
      </c>
      <c r="BF7" s="25">
        <f t="shared" si="6"/>
        <v>0</v>
      </c>
      <c r="BG7" s="25">
        <f t="shared" si="6"/>
        <v>0</v>
      </c>
      <c r="BH7" s="25">
        <f t="shared" si="6"/>
        <v>0</v>
      </c>
      <c r="BI7" s="25">
        <f t="shared" si="6"/>
        <v>0</v>
      </c>
      <c r="BJ7" s="25">
        <f t="shared" si="6"/>
        <v>0</v>
      </c>
      <c r="BK7" s="25">
        <f t="shared" si="6"/>
        <v>0</v>
      </c>
      <c r="BL7" s="25">
        <f t="shared" si="6"/>
        <v>0</v>
      </c>
      <c r="BM7" s="25">
        <f t="shared" si="6"/>
        <v>0</v>
      </c>
      <c r="BN7" s="25">
        <f t="shared" si="6"/>
        <v>0</v>
      </c>
      <c r="BO7" s="25"/>
      <c r="BP7" s="25"/>
      <c r="BQ7" s="25">
        <f t="shared" si="7"/>
        <v>0</v>
      </c>
      <c r="BR7" s="25">
        <f t="shared" si="8"/>
        <v>10700000</v>
      </c>
      <c r="BS7" s="27">
        <f t="shared" si="9"/>
        <v>2.3497754294954643E-2</v>
      </c>
      <c r="BT7" s="25">
        <f t="shared" si="10"/>
        <v>788968</v>
      </c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>
        <v>788968</v>
      </c>
      <c r="CO7" s="27">
        <f t="shared" si="11"/>
        <v>0.9765022457050454</v>
      </c>
      <c r="CP7" s="25">
        <f t="shared" si="12"/>
        <v>32787347</v>
      </c>
      <c r="CQ7" s="25">
        <f t="shared" si="13"/>
        <v>0</v>
      </c>
      <c r="CR7" s="25">
        <f t="shared" si="13"/>
        <v>0</v>
      </c>
      <c r="CS7" s="25">
        <f t="shared" si="13"/>
        <v>0</v>
      </c>
      <c r="CT7" s="25">
        <f t="shared" si="13"/>
        <v>21000000</v>
      </c>
      <c r="CU7" s="25">
        <f t="shared" si="13"/>
        <v>0</v>
      </c>
      <c r="CV7" s="25">
        <f t="shared" si="13"/>
        <v>0</v>
      </c>
      <c r="CW7" s="25">
        <f t="shared" si="14"/>
        <v>0</v>
      </c>
      <c r="CX7" s="25">
        <f t="shared" si="14"/>
        <v>0</v>
      </c>
      <c r="CY7" s="25">
        <f t="shared" si="14"/>
        <v>0</v>
      </c>
      <c r="CZ7" s="25">
        <f t="shared" si="15"/>
        <v>0</v>
      </c>
      <c r="DA7" s="25">
        <f t="shared" si="15"/>
        <v>0</v>
      </c>
      <c r="DB7" s="25">
        <f t="shared" si="15"/>
        <v>0</v>
      </c>
      <c r="DC7" s="25">
        <f t="shared" si="16"/>
        <v>0</v>
      </c>
      <c r="DD7" s="25">
        <f t="shared" si="16"/>
        <v>0</v>
      </c>
      <c r="DE7" s="25">
        <f t="shared" si="16"/>
        <v>0</v>
      </c>
      <c r="DF7" s="25"/>
      <c r="DG7" s="25">
        <f t="shared" si="17"/>
        <v>0</v>
      </c>
      <c r="DH7" s="25">
        <f t="shared" si="17"/>
        <v>0</v>
      </c>
      <c r="DI7" s="25">
        <f t="shared" si="17"/>
        <v>11787347</v>
      </c>
      <c r="DK7" s="188"/>
      <c r="DL7" s="188"/>
      <c r="DM7" s="188"/>
      <c r="DN7" s="188"/>
      <c r="DO7" s="188"/>
    </row>
    <row r="8" spans="1:119" ht="48" hidden="1" customHeight="1" x14ac:dyDescent="0.25">
      <c r="A8" s="32"/>
      <c r="B8" s="208" t="s">
        <v>53</v>
      </c>
      <c r="C8" s="21" t="s">
        <v>54</v>
      </c>
      <c r="D8" s="22" t="s">
        <v>55</v>
      </c>
      <c r="E8" s="23">
        <v>310</v>
      </c>
      <c r="F8" s="24" t="s">
        <v>43</v>
      </c>
      <c r="G8" s="25">
        <f t="shared" si="0"/>
        <v>200000000</v>
      </c>
      <c r="H8" s="25"/>
      <c r="I8" s="25">
        <f>200000000-193378600</f>
        <v>6621400</v>
      </c>
      <c r="J8" s="25"/>
      <c r="K8" s="25">
        <f>193378600</f>
        <v>193378600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B8" s="27">
        <f t="shared" si="1"/>
        <v>0.99987499999999996</v>
      </c>
      <c r="AC8" s="25">
        <f t="shared" si="18"/>
        <v>199975000</v>
      </c>
      <c r="AD8" s="25"/>
      <c r="AE8" s="25"/>
      <c r="AF8" s="25">
        <f>+'[4]ENERO 2016'!$M$109</f>
        <v>6621400</v>
      </c>
      <c r="AG8" s="25"/>
      <c r="AH8" s="25">
        <f>+'[5]FEBRERO 2016'!$O$125</f>
        <v>193353600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7">
        <f t="shared" si="2"/>
        <v>1.2500000000004174E-4</v>
      </c>
      <c r="AY8" s="25">
        <f t="shared" si="3"/>
        <v>25000</v>
      </c>
      <c r="AZ8" s="25">
        <f t="shared" si="4"/>
        <v>0</v>
      </c>
      <c r="BA8" s="25">
        <f t="shared" si="5"/>
        <v>0</v>
      </c>
      <c r="BB8" s="25">
        <f t="shared" si="5"/>
        <v>0</v>
      </c>
      <c r="BC8" s="25">
        <f t="shared" si="6"/>
        <v>25000</v>
      </c>
      <c r="BD8" s="25">
        <f t="shared" si="6"/>
        <v>0</v>
      </c>
      <c r="BE8" s="25">
        <f t="shared" si="6"/>
        <v>0</v>
      </c>
      <c r="BF8" s="25">
        <f t="shared" si="6"/>
        <v>0</v>
      </c>
      <c r="BG8" s="25">
        <f t="shared" si="6"/>
        <v>0</v>
      </c>
      <c r="BH8" s="25">
        <f t="shared" si="6"/>
        <v>0</v>
      </c>
      <c r="BI8" s="25">
        <f t="shared" si="6"/>
        <v>0</v>
      </c>
      <c r="BJ8" s="25">
        <f t="shared" si="6"/>
        <v>0</v>
      </c>
      <c r="BK8" s="25">
        <f t="shared" si="6"/>
        <v>0</v>
      </c>
      <c r="BL8" s="25">
        <f t="shared" si="6"/>
        <v>0</v>
      </c>
      <c r="BM8" s="25">
        <f t="shared" si="6"/>
        <v>0</v>
      </c>
      <c r="BN8" s="25">
        <f t="shared" si="6"/>
        <v>0</v>
      </c>
      <c r="BO8" s="25"/>
      <c r="BP8" s="25"/>
      <c r="BQ8" s="25">
        <f t="shared" si="7"/>
        <v>0</v>
      </c>
      <c r="BR8" s="25">
        <f t="shared" si="8"/>
        <v>0</v>
      </c>
      <c r="BS8" s="27">
        <f t="shared" si="9"/>
        <v>0.57338447000000003</v>
      </c>
      <c r="BT8" s="25">
        <f t="shared" si="10"/>
        <v>114676894</v>
      </c>
      <c r="BU8" s="25"/>
      <c r="BV8" s="25"/>
      <c r="BW8" s="25">
        <f>+'[4]ENERO 2016'!$H$107</f>
        <v>6621400</v>
      </c>
      <c r="BX8" s="25"/>
      <c r="BY8" s="25">
        <f>+'[1]JULIO 2016'!$H$271-BW8</f>
        <v>108055494</v>
      </c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7">
        <f t="shared" si="11"/>
        <v>0.42661552999999997</v>
      </c>
      <c r="CP8" s="25">
        <f t="shared" si="12"/>
        <v>85323106</v>
      </c>
      <c r="CQ8" s="25">
        <f t="shared" si="13"/>
        <v>0</v>
      </c>
      <c r="CR8" s="25">
        <f t="shared" si="13"/>
        <v>0</v>
      </c>
      <c r="CS8" s="25">
        <f t="shared" si="13"/>
        <v>0</v>
      </c>
      <c r="CT8" s="25">
        <f t="shared" si="13"/>
        <v>85323106</v>
      </c>
      <c r="CU8" s="25">
        <f t="shared" si="13"/>
        <v>0</v>
      </c>
      <c r="CV8" s="25">
        <f t="shared" si="13"/>
        <v>0</v>
      </c>
      <c r="CW8" s="25">
        <f t="shared" si="14"/>
        <v>0</v>
      </c>
      <c r="CX8" s="25">
        <f t="shared" si="14"/>
        <v>0</v>
      </c>
      <c r="CY8" s="25">
        <f t="shared" si="14"/>
        <v>0</v>
      </c>
      <c r="CZ8" s="25">
        <f t="shared" si="15"/>
        <v>0</v>
      </c>
      <c r="DA8" s="25">
        <f t="shared" si="15"/>
        <v>0</v>
      </c>
      <c r="DB8" s="25">
        <f t="shared" si="15"/>
        <v>0</v>
      </c>
      <c r="DC8" s="25">
        <f t="shared" si="16"/>
        <v>0</v>
      </c>
      <c r="DD8" s="25">
        <f t="shared" si="16"/>
        <v>0</v>
      </c>
      <c r="DE8" s="25">
        <f t="shared" si="16"/>
        <v>0</v>
      </c>
      <c r="DF8" s="25"/>
      <c r="DG8" s="25">
        <f t="shared" si="17"/>
        <v>0</v>
      </c>
      <c r="DH8" s="25">
        <f t="shared" si="17"/>
        <v>0</v>
      </c>
      <c r="DI8" s="25">
        <f t="shared" si="17"/>
        <v>0</v>
      </c>
      <c r="DK8" s="188"/>
      <c r="DL8" s="188"/>
      <c r="DM8" s="188"/>
      <c r="DN8" s="188"/>
      <c r="DO8" s="188"/>
    </row>
    <row r="9" spans="1:119" ht="69" hidden="1" customHeight="1" x14ac:dyDescent="0.25">
      <c r="A9" s="32"/>
      <c r="B9" s="221"/>
      <c r="C9" s="21" t="s">
        <v>56</v>
      </c>
      <c r="D9" s="22" t="s">
        <v>57</v>
      </c>
      <c r="E9" s="23">
        <v>310</v>
      </c>
      <c r="F9" s="24" t="s">
        <v>58</v>
      </c>
      <c r="G9" s="25">
        <f t="shared" si="0"/>
        <v>539200000</v>
      </c>
      <c r="H9" s="25"/>
      <c r="I9" s="25">
        <f>150000000+21000000+193378600</f>
        <v>364378600</v>
      </c>
      <c r="J9" s="25"/>
      <c r="K9" s="25">
        <f>370000000-21000000-193378600-30800000</f>
        <v>124821400</v>
      </c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f>30000000+12000000+1000000+7000000</f>
        <v>50000000</v>
      </c>
      <c r="AA9" s="36"/>
      <c r="AB9" s="27">
        <f t="shared" si="1"/>
        <v>0.28109498145400591</v>
      </c>
      <c r="AC9" s="25">
        <f t="shared" si="18"/>
        <v>151566414</v>
      </c>
      <c r="AD9" s="25"/>
      <c r="AE9" s="25"/>
      <c r="AF9" s="25">
        <f>+'[1]JULIO 2016'!$M$297</f>
        <v>59946038</v>
      </c>
      <c r="AG9" s="25"/>
      <c r="AH9" s="25">
        <f>+'[1]JULIO 2016'!$O$297</f>
        <v>76590275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>
        <f>+'[1]JULIO 2016'!$AG$297</f>
        <v>15030101</v>
      </c>
      <c r="AX9" s="27">
        <f t="shared" si="2"/>
        <v>0.71890501854599409</v>
      </c>
      <c r="AY9" s="25">
        <f t="shared" si="3"/>
        <v>387633586</v>
      </c>
      <c r="AZ9" s="25">
        <f t="shared" si="4"/>
        <v>0</v>
      </c>
      <c r="BA9" s="25">
        <f t="shared" si="5"/>
        <v>304432562</v>
      </c>
      <c r="BB9" s="25">
        <f t="shared" si="5"/>
        <v>0</v>
      </c>
      <c r="BC9" s="25">
        <f t="shared" si="6"/>
        <v>48231125</v>
      </c>
      <c r="BD9" s="25">
        <f t="shared" si="6"/>
        <v>0</v>
      </c>
      <c r="BE9" s="25">
        <f t="shared" si="6"/>
        <v>0</v>
      </c>
      <c r="BF9" s="25">
        <f t="shared" si="6"/>
        <v>0</v>
      </c>
      <c r="BG9" s="25">
        <f t="shared" si="6"/>
        <v>0</v>
      </c>
      <c r="BH9" s="25">
        <f t="shared" si="6"/>
        <v>0</v>
      </c>
      <c r="BI9" s="25">
        <f t="shared" si="6"/>
        <v>0</v>
      </c>
      <c r="BJ9" s="25">
        <f t="shared" si="6"/>
        <v>0</v>
      </c>
      <c r="BK9" s="25">
        <f t="shared" si="6"/>
        <v>0</v>
      </c>
      <c r="BL9" s="25">
        <f t="shared" si="6"/>
        <v>0</v>
      </c>
      <c r="BM9" s="25">
        <f t="shared" si="6"/>
        <v>0</v>
      </c>
      <c r="BN9" s="25">
        <f t="shared" si="6"/>
        <v>0</v>
      </c>
      <c r="BO9" s="25"/>
      <c r="BP9" s="25"/>
      <c r="BQ9" s="25">
        <f t="shared" si="7"/>
        <v>0</v>
      </c>
      <c r="BR9" s="25">
        <f t="shared" si="8"/>
        <v>34969899</v>
      </c>
      <c r="BS9" s="27">
        <f t="shared" si="9"/>
        <v>0.28099174703264096</v>
      </c>
      <c r="BT9" s="25">
        <f t="shared" si="10"/>
        <v>151510750</v>
      </c>
      <c r="BU9" s="25"/>
      <c r="BV9" s="25"/>
      <c r="BW9" s="25">
        <f>+'[1]JULIO 2016'!$H$363+'[1]JULIO 2016'!$H$364+'[1]JULIO 2016'!$H$365+'[1]JULIO 2016'!$H$367+'[1]JULIO 2016'!$H$368+'[1]JULIO 2016'!$H$369+'[1]JULIO 2016'!$H$370+'[1]JULIO 2016'!$H$371+'[1]JULIO 2016'!$H$372+'[1]JULIO 2016'!$H$373+'[1]JULIO 2016'!$H$374+'[1]JULIO 2016'!$H$375+'[1]JULIO 2016'!$H$376+'[1]JULIO 2016'!$H$378+'[1]JULIO 2016'!$H$379+'[1]JULIO 2016'!$H$380+'[1]JULIO 2016'!$H$381+'[1]JULIO 2016'!$H$382+'[1]JULIO 2016'!$H$383+'[1]JULIO 2016'!$H$384+'[1]JULIO 2016'!$H$385+'[1]JULIO 2016'!$H$386+'[1]JULIO 2016'!$H$387+'[1]JULIO 2016'!$H$388+'[1]JULIO 2016'!$H$389+'[1]JULIO 2016'!$H$393+'[1]JULIO 2016'!$H$395+'[1]JULIO 2016'!$H$397+'[1]JULIO 2016'!$H$398+'[1]JULIO 2016'!$H$402+'[1]JULIO 2016'!$H$403+'[1]JULIO 2016'!$H$404+'[1]JULIO 2016'!$H$405+'[1]JULIO 2016'!$H$406+'[1]JULIO 2016'!$H$409+'[1]JULIO 2016'!$H$410+'[1]JULIO 2016'!$H$412+'[1]JULIO 2016'!$H$413+'[1]JULIO 2016'!$H$414+'[1]JULIO 2016'!$H$416+'[1]JULIO 2016'!$H$418+'[1]JULIO 2016'!$H$419+'[1]JULIO 2016'!$H$420+'[1]JULIO 2016'!$H$421+'[1]JULIO 2016'!$H$423+'[1]JULIO 2016'!$H$426+'[1]JULIO 2016'!$H$427+'[1]JULIO 2016'!$H$428+'[1]JULIO 2016'!$H$429+'[1]JULIO 2016'!$H$432+'[1]JULIO 2016'!$H$433+'[1]JULIO 2016'!$H$435+'[1]JULIO 2016'!$H$436+'[1]JULIO 2016'!$H$438+'[1]JULIO 2016'!$H$441</f>
        <v>59946038</v>
      </c>
      <c r="BX9" s="25"/>
      <c r="BY9" s="25">
        <f>+'[1]JULIO 2016'!$H$295-BW9-CN9</f>
        <v>82715075</v>
      </c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>
        <f>+'[1]JULIO 2016'!$H$366+'[1]JULIO 2016'!$H$392+'[1]JULIO 2016'!$H$396+'[1]JULIO 2016'!$H$399+'[1]JULIO 2016'!$H$407+'[1]JULIO 2016'!$H$415+'[1]JULIO 2016'!$H$424</f>
        <v>8849637</v>
      </c>
      <c r="CO9" s="27">
        <f t="shared" si="11"/>
        <v>0.71900825296735904</v>
      </c>
      <c r="CP9" s="25">
        <f t="shared" si="12"/>
        <v>387689250</v>
      </c>
      <c r="CQ9" s="25">
        <f t="shared" si="13"/>
        <v>0</v>
      </c>
      <c r="CR9" s="25">
        <f t="shared" si="13"/>
        <v>304432562</v>
      </c>
      <c r="CS9" s="25">
        <f t="shared" si="13"/>
        <v>0</v>
      </c>
      <c r="CT9" s="25">
        <f t="shared" si="13"/>
        <v>42106325</v>
      </c>
      <c r="CU9" s="25">
        <f t="shared" si="13"/>
        <v>0</v>
      </c>
      <c r="CV9" s="25">
        <f t="shared" si="13"/>
        <v>0</v>
      </c>
      <c r="CW9" s="25">
        <f t="shared" si="14"/>
        <v>0</v>
      </c>
      <c r="CX9" s="25">
        <f t="shared" si="14"/>
        <v>0</v>
      </c>
      <c r="CY9" s="25">
        <f t="shared" si="14"/>
        <v>0</v>
      </c>
      <c r="CZ9" s="25">
        <f t="shared" si="15"/>
        <v>0</v>
      </c>
      <c r="DA9" s="25">
        <f t="shared" si="15"/>
        <v>0</v>
      </c>
      <c r="DB9" s="25">
        <f t="shared" si="15"/>
        <v>0</v>
      </c>
      <c r="DC9" s="25">
        <f t="shared" si="16"/>
        <v>0</v>
      </c>
      <c r="DD9" s="25">
        <f t="shared" si="16"/>
        <v>0</v>
      </c>
      <c r="DE9" s="25">
        <f t="shared" si="16"/>
        <v>0</v>
      </c>
      <c r="DF9" s="25"/>
      <c r="DG9" s="25">
        <f t="shared" si="17"/>
        <v>0</v>
      </c>
      <c r="DH9" s="25">
        <f t="shared" si="17"/>
        <v>0</v>
      </c>
      <c r="DI9" s="25">
        <f t="shared" si="17"/>
        <v>41150363</v>
      </c>
      <c r="DK9" s="188"/>
      <c r="DL9" s="188"/>
      <c r="DM9" s="188"/>
      <c r="DN9" s="188"/>
      <c r="DO9" s="188"/>
    </row>
    <row r="10" spans="1:119" ht="19.5" hidden="1" customHeight="1" x14ac:dyDescent="0.25">
      <c r="A10" s="32"/>
      <c r="B10" s="221"/>
      <c r="C10" s="21" t="s">
        <v>59</v>
      </c>
      <c r="D10" s="22" t="s">
        <v>60</v>
      </c>
      <c r="E10" s="23">
        <v>310</v>
      </c>
      <c r="F10" s="24" t="s">
        <v>43</v>
      </c>
      <c r="G10" s="25">
        <f t="shared" si="0"/>
        <v>15000000</v>
      </c>
      <c r="H10" s="25"/>
      <c r="I10" s="25"/>
      <c r="J10" s="25"/>
      <c r="K10" s="25">
        <v>15000000</v>
      </c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36"/>
      <c r="AB10" s="27">
        <f t="shared" si="1"/>
        <v>1</v>
      </c>
      <c r="AC10" s="25">
        <f t="shared" si="18"/>
        <v>15000000</v>
      </c>
      <c r="AD10" s="25"/>
      <c r="AE10" s="25"/>
      <c r="AF10" s="25"/>
      <c r="AG10" s="25"/>
      <c r="AH10" s="25">
        <f>+'[1]JULIO 2016'!$G$449</f>
        <v>15000000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7">
        <f t="shared" si="2"/>
        <v>0</v>
      </c>
      <c r="AY10" s="25">
        <f t="shared" si="3"/>
        <v>0</v>
      </c>
      <c r="AZ10" s="25">
        <f t="shared" ref="AZ10:AZ16" si="19">H10-AE10</f>
        <v>0</v>
      </c>
      <c r="BA10" s="25">
        <f t="shared" si="5"/>
        <v>0</v>
      </c>
      <c r="BB10" s="25">
        <f t="shared" si="5"/>
        <v>0</v>
      </c>
      <c r="BC10" s="25">
        <f t="shared" si="6"/>
        <v>0</v>
      </c>
      <c r="BD10" s="25">
        <f t="shared" si="6"/>
        <v>0</v>
      </c>
      <c r="BE10" s="25">
        <f t="shared" si="6"/>
        <v>0</v>
      </c>
      <c r="BF10" s="25">
        <f t="shared" si="6"/>
        <v>0</v>
      </c>
      <c r="BG10" s="25">
        <f t="shared" si="6"/>
        <v>0</v>
      </c>
      <c r="BH10" s="25">
        <f t="shared" si="6"/>
        <v>0</v>
      </c>
      <c r="BI10" s="25">
        <f t="shared" si="6"/>
        <v>0</v>
      </c>
      <c r="BJ10" s="25">
        <f t="shared" si="6"/>
        <v>0</v>
      </c>
      <c r="BK10" s="25">
        <f t="shared" si="6"/>
        <v>0</v>
      </c>
      <c r="BL10" s="25">
        <f t="shared" si="6"/>
        <v>0</v>
      </c>
      <c r="BM10" s="25">
        <f t="shared" si="6"/>
        <v>0</v>
      </c>
      <c r="BN10" s="25">
        <f t="shared" si="6"/>
        <v>0</v>
      </c>
      <c r="BO10" s="25"/>
      <c r="BP10" s="25"/>
      <c r="BQ10" s="25">
        <f t="shared" si="7"/>
        <v>0</v>
      </c>
      <c r="BR10" s="25">
        <f t="shared" si="8"/>
        <v>0</v>
      </c>
      <c r="BS10" s="27">
        <f t="shared" si="9"/>
        <v>0.69284666666666672</v>
      </c>
      <c r="BT10" s="25">
        <f t="shared" si="10"/>
        <v>10392700</v>
      </c>
      <c r="BU10" s="25"/>
      <c r="BV10" s="25"/>
      <c r="BW10" s="25"/>
      <c r="BX10" s="25"/>
      <c r="BY10" s="25">
        <f>+'[1]JULIO 2016'!$H$449</f>
        <v>10392700</v>
      </c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7">
        <f t="shared" si="11"/>
        <v>0.30715333333333328</v>
      </c>
      <c r="CP10" s="25">
        <f t="shared" si="12"/>
        <v>4607300</v>
      </c>
      <c r="CQ10" s="25">
        <f t="shared" si="13"/>
        <v>0</v>
      </c>
      <c r="CR10" s="25">
        <f t="shared" si="13"/>
        <v>0</v>
      </c>
      <c r="CS10" s="25">
        <f t="shared" si="13"/>
        <v>0</v>
      </c>
      <c r="CT10" s="25">
        <f t="shared" si="13"/>
        <v>4607300</v>
      </c>
      <c r="CU10" s="25">
        <f t="shared" si="13"/>
        <v>0</v>
      </c>
      <c r="CV10" s="25">
        <f t="shared" si="13"/>
        <v>0</v>
      </c>
      <c r="CW10" s="25">
        <f t="shared" si="14"/>
        <v>0</v>
      </c>
      <c r="CX10" s="25">
        <f t="shared" si="14"/>
        <v>0</v>
      </c>
      <c r="CY10" s="25">
        <f t="shared" si="14"/>
        <v>0</v>
      </c>
      <c r="CZ10" s="25">
        <f t="shared" si="15"/>
        <v>0</v>
      </c>
      <c r="DA10" s="25">
        <f t="shared" si="15"/>
        <v>0</v>
      </c>
      <c r="DB10" s="25">
        <f t="shared" si="15"/>
        <v>0</v>
      </c>
      <c r="DC10" s="25">
        <f t="shared" si="16"/>
        <v>0</v>
      </c>
      <c r="DD10" s="25">
        <f t="shared" si="16"/>
        <v>0</v>
      </c>
      <c r="DE10" s="25">
        <f t="shared" si="16"/>
        <v>0</v>
      </c>
      <c r="DF10" s="25"/>
      <c r="DG10" s="25">
        <f t="shared" si="17"/>
        <v>0</v>
      </c>
      <c r="DH10" s="25">
        <f t="shared" si="17"/>
        <v>0</v>
      </c>
      <c r="DI10" s="25">
        <f t="shared" si="17"/>
        <v>0</v>
      </c>
      <c r="DK10" s="188"/>
      <c r="DL10" s="188"/>
      <c r="DM10" s="188"/>
      <c r="DN10" s="188"/>
      <c r="DO10" s="188"/>
    </row>
    <row r="11" spans="1:119" ht="34.5" hidden="1" customHeight="1" x14ac:dyDescent="0.25">
      <c r="A11" s="32"/>
      <c r="B11" s="221"/>
      <c r="C11" s="21" t="s">
        <v>61</v>
      </c>
      <c r="D11" s="22" t="s">
        <v>62</v>
      </c>
      <c r="E11" s="23">
        <v>310</v>
      </c>
      <c r="F11" s="24" t="s">
        <v>43</v>
      </c>
      <c r="G11" s="25">
        <f t="shared" si="0"/>
        <v>50000000</v>
      </c>
      <c r="H11" s="37"/>
      <c r="I11" s="25">
        <v>50000000</v>
      </c>
      <c r="J11" s="37"/>
      <c r="K11" s="37"/>
      <c r="L11" s="25"/>
      <c r="M11" s="37"/>
      <c r="N11" s="30"/>
      <c r="O11" s="30"/>
      <c r="P11" s="30"/>
      <c r="Q11" s="30"/>
      <c r="R11" s="30"/>
      <c r="S11" s="30"/>
      <c r="T11" s="25"/>
      <c r="U11" s="30"/>
      <c r="V11" s="30"/>
      <c r="W11" s="30"/>
      <c r="X11" s="30"/>
      <c r="Y11" s="30"/>
      <c r="Z11" s="37"/>
      <c r="AA11" s="36"/>
      <c r="AB11" s="27">
        <f t="shared" si="1"/>
        <v>0.02</v>
      </c>
      <c r="AC11" s="25">
        <f t="shared" si="18"/>
        <v>1000000</v>
      </c>
      <c r="AD11" s="25"/>
      <c r="AE11" s="25"/>
      <c r="AF11" s="25"/>
      <c r="AG11" s="25"/>
      <c r="AH11" s="25">
        <f>+'[1]JULIO 2016'!$M$463</f>
        <v>1000000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7">
        <f t="shared" si="2"/>
        <v>0.98</v>
      </c>
      <c r="AY11" s="25">
        <f t="shared" si="3"/>
        <v>49000000</v>
      </c>
      <c r="AZ11" s="25">
        <f t="shared" si="19"/>
        <v>0</v>
      </c>
      <c r="BA11" s="25">
        <f t="shared" si="5"/>
        <v>50000000</v>
      </c>
      <c r="BB11" s="25">
        <f t="shared" si="5"/>
        <v>0</v>
      </c>
      <c r="BC11" s="25">
        <f t="shared" si="6"/>
        <v>-1000000</v>
      </c>
      <c r="BD11" s="25">
        <f t="shared" si="6"/>
        <v>0</v>
      </c>
      <c r="BE11" s="25">
        <f t="shared" si="6"/>
        <v>0</v>
      </c>
      <c r="BF11" s="25">
        <f t="shared" si="6"/>
        <v>0</v>
      </c>
      <c r="BG11" s="25">
        <f t="shared" si="6"/>
        <v>0</v>
      </c>
      <c r="BH11" s="25">
        <f t="shared" si="6"/>
        <v>0</v>
      </c>
      <c r="BI11" s="25">
        <f t="shared" si="6"/>
        <v>0</v>
      </c>
      <c r="BJ11" s="25">
        <f t="shared" si="6"/>
        <v>0</v>
      </c>
      <c r="BK11" s="25">
        <f t="shared" si="6"/>
        <v>0</v>
      </c>
      <c r="BL11" s="25">
        <f t="shared" si="6"/>
        <v>0</v>
      </c>
      <c r="BM11" s="25">
        <f t="shared" si="6"/>
        <v>0</v>
      </c>
      <c r="BN11" s="25">
        <f t="shared" si="6"/>
        <v>0</v>
      </c>
      <c r="BO11" s="25"/>
      <c r="BP11" s="25"/>
      <c r="BQ11" s="25">
        <f t="shared" si="7"/>
        <v>0</v>
      </c>
      <c r="BR11" s="25">
        <f t="shared" si="8"/>
        <v>0</v>
      </c>
      <c r="BS11" s="27">
        <f t="shared" si="9"/>
        <v>0.02</v>
      </c>
      <c r="BT11" s="25">
        <f t="shared" si="10"/>
        <v>1000000</v>
      </c>
      <c r="BU11" s="25"/>
      <c r="BV11" s="25"/>
      <c r="BW11" s="25">
        <f>+'[1]JULIO 2016'!$H$461</f>
        <v>1000000</v>
      </c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7">
        <f t="shared" si="11"/>
        <v>0.98</v>
      </c>
      <c r="CP11" s="25">
        <f t="shared" si="12"/>
        <v>49000000</v>
      </c>
      <c r="CQ11" s="25">
        <f t="shared" si="13"/>
        <v>0</v>
      </c>
      <c r="CR11" s="25">
        <f t="shared" si="13"/>
        <v>49000000</v>
      </c>
      <c r="CS11" s="25">
        <f t="shared" si="13"/>
        <v>0</v>
      </c>
      <c r="CT11" s="25">
        <f t="shared" si="13"/>
        <v>0</v>
      </c>
      <c r="CU11" s="25">
        <f t="shared" si="13"/>
        <v>0</v>
      </c>
      <c r="CV11" s="25">
        <f t="shared" si="13"/>
        <v>0</v>
      </c>
      <c r="CW11" s="25">
        <f t="shared" si="14"/>
        <v>0</v>
      </c>
      <c r="CX11" s="25">
        <f t="shared" si="14"/>
        <v>0</v>
      </c>
      <c r="CY11" s="25">
        <f t="shared" si="14"/>
        <v>0</v>
      </c>
      <c r="CZ11" s="25">
        <f t="shared" si="15"/>
        <v>0</v>
      </c>
      <c r="DA11" s="25">
        <f t="shared" si="15"/>
        <v>0</v>
      </c>
      <c r="DB11" s="25">
        <f t="shared" si="15"/>
        <v>0</v>
      </c>
      <c r="DC11" s="25">
        <f t="shared" si="16"/>
        <v>0</v>
      </c>
      <c r="DD11" s="25">
        <f t="shared" si="16"/>
        <v>0</v>
      </c>
      <c r="DE11" s="25">
        <f t="shared" si="16"/>
        <v>0</v>
      </c>
      <c r="DF11" s="25"/>
      <c r="DG11" s="25">
        <f t="shared" si="17"/>
        <v>0</v>
      </c>
      <c r="DH11" s="25">
        <f t="shared" si="17"/>
        <v>0</v>
      </c>
      <c r="DI11" s="25">
        <f t="shared" si="17"/>
        <v>0</v>
      </c>
      <c r="DK11" s="188"/>
      <c r="DL11" s="188"/>
      <c r="DM11" s="188"/>
      <c r="DN11" s="188"/>
      <c r="DO11" s="188"/>
    </row>
    <row r="12" spans="1:119" ht="21.75" hidden="1" customHeight="1" x14ac:dyDescent="0.25">
      <c r="A12" s="32"/>
      <c r="B12" s="209"/>
      <c r="C12" s="21" t="s">
        <v>63</v>
      </c>
      <c r="D12" s="22" t="s">
        <v>64</v>
      </c>
      <c r="E12" s="23">
        <v>310</v>
      </c>
      <c r="F12" s="24" t="s">
        <v>43</v>
      </c>
      <c r="G12" s="25">
        <f t="shared" si="0"/>
        <v>10000000</v>
      </c>
      <c r="H12" s="37"/>
      <c r="I12" s="25"/>
      <c r="J12" s="37"/>
      <c r="K12" s="25">
        <v>10000000</v>
      </c>
      <c r="L12" s="25"/>
      <c r="M12" s="37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7"/>
      <c r="AA12" s="36"/>
      <c r="AB12" s="27">
        <f t="shared" si="1"/>
        <v>1</v>
      </c>
      <c r="AC12" s="25">
        <f t="shared" si="18"/>
        <v>10000000</v>
      </c>
      <c r="AD12" s="25"/>
      <c r="AE12" s="25"/>
      <c r="AF12" s="25"/>
      <c r="AG12" s="25"/>
      <c r="AH12" s="25">
        <f>+'[6]JUNIO 2016'!$O$399</f>
        <v>10000000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7">
        <f t="shared" si="2"/>
        <v>0</v>
      </c>
      <c r="AY12" s="25">
        <f t="shared" si="3"/>
        <v>0</v>
      </c>
      <c r="AZ12" s="25">
        <f t="shared" si="19"/>
        <v>0</v>
      </c>
      <c r="BA12" s="25">
        <f t="shared" si="5"/>
        <v>0</v>
      </c>
      <c r="BB12" s="25">
        <f t="shared" si="5"/>
        <v>0</v>
      </c>
      <c r="BC12" s="25">
        <f t="shared" si="6"/>
        <v>0</v>
      </c>
      <c r="BD12" s="25">
        <f t="shared" si="6"/>
        <v>0</v>
      </c>
      <c r="BE12" s="25">
        <f t="shared" si="6"/>
        <v>0</v>
      </c>
      <c r="BF12" s="25">
        <f t="shared" si="6"/>
        <v>0</v>
      </c>
      <c r="BG12" s="25">
        <f t="shared" si="6"/>
        <v>0</v>
      </c>
      <c r="BH12" s="25">
        <f t="shared" si="6"/>
        <v>0</v>
      </c>
      <c r="BI12" s="25">
        <f t="shared" si="6"/>
        <v>0</v>
      </c>
      <c r="BJ12" s="25">
        <f t="shared" si="6"/>
        <v>0</v>
      </c>
      <c r="BK12" s="25">
        <f t="shared" si="6"/>
        <v>0</v>
      </c>
      <c r="BL12" s="25">
        <f t="shared" si="6"/>
        <v>0</v>
      </c>
      <c r="BM12" s="25">
        <f t="shared" si="6"/>
        <v>0</v>
      </c>
      <c r="BN12" s="25">
        <f t="shared" si="6"/>
        <v>0</v>
      </c>
      <c r="BO12" s="25"/>
      <c r="BP12" s="25"/>
      <c r="BQ12" s="25">
        <f t="shared" si="7"/>
        <v>0</v>
      </c>
      <c r="BR12" s="25">
        <f t="shared" si="8"/>
        <v>0</v>
      </c>
      <c r="BS12" s="27">
        <f t="shared" si="9"/>
        <v>0</v>
      </c>
      <c r="BT12" s="25">
        <f t="shared" si="10"/>
        <v>0</v>
      </c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7">
        <f t="shared" si="11"/>
        <v>1</v>
      </c>
      <c r="CP12" s="25">
        <f t="shared" si="12"/>
        <v>10000000</v>
      </c>
      <c r="CQ12" s="25">
        <f t="shared" si="13"/>
        <v>0</v>
      </c>
      <c r="CR12" s="25">
        <f t="shared" si="13"/>
        <v>0</v>
      </c>
      <c r="CS12" s="25">
        <f t="shared" si="13"/>
        <v>0</v>
      </c>
      <c r="CT12" s="25">
        <f t="shared" si="13"/>
        <v>10000000</v>
      </c>
      <c r="CU12" s="25">
        <f t="shared" si="13"/>
        <v>0</v>
      </c>
      <c r="CV12" s="25">
        <f t="shared" si="13"/>
        <v>0</v>
      </c>
      <c r="CW12" s="25">
        <f t="shared" si="14"/>
        <v>0</v>
      </c>
      <c r="CX12" s="25">
        <f t="shared" si="14"/>
        <v>0</v>
      </c>
      <c r="CY12" s="25">
        <f t="shared" si="14"/>
        <v>0</v>
      </c>
      <c r="CZ12" s="25">
        <f t="shared" si="15"/>
        <v>0</v>
      </c>
      <c r="DA12" s="25">
        <f t="shared" si="15"/>
        <v>0</v>
      </c>
      <c r="DB12" s="25">
        <f t="shared" si="15"/>
        <v>0</v>
      </c>
      <c r="DC12" s="25">
        <f t="shared" si="16"/>
        <v>0</v>
      </c>
      <c r="DD12" s="25">
        <f t="shared" si="16"/>
        <v>0</v>
      </c>
      <c r="DE12" s="25">
        <f t="shared" si="16"/>
        <v>0</v>
      </c>
      <c r="DF12" s="25"/>
      <c r="DG12" s="25">
        <f t="shared" si="17"/>
        <v>0</v>
      </c>
      <c r="DH12" s="25">
        <f t="shared" si="17"/>
        <v>0</v>
      </c>
      <c r="DI12" s="25">
        <f t="shared" si="17"/>
        <v>0</v>
      </c>
      <c r="DK12" s="188"/>
      <c r="DL12" s="188"/>
      <c r="DM12" s="188"/>
      <c r="DN12" s="188"/>
      <c r="DO12" s="188"/>
    </row>
    <row r="13" spans="1:119" ht="78.75" hidden="1" customHeight="1" x14ac:dyDescent="0.25">
      <c r="A13" s="32"/>
      <c r="B13" s="35" t="s">
        <v>65</v>
      </c>
      <c r="C13" s="21" t="s">
        <v>66</v>
      </c>
      <c r="D13" s="22" t="s">
        <v>67</v>
      </c>
      <c r="E13" s="23">
        <v>510</v>
      </c>
      <c r="F13" s="24" t="s">
        <v>68</v>
      </c>
      <c r="G13" s="25">
        <f t="shared" si="0"/>
        <v>229304662</v>
      </c>
      <c r="H13" s="25"/>
      <c r="I13" s="25"/>
      <c r="J13" s="25"/>
      <c r="K13" s="25">
        <v>160000000</v>
      </c>
      <c r="L13" s="25">
        <v>14004396</v>
      </c>
      <c r="M13" s="25"/>
      <c r="N13" s="25"/>
      <c r="O13" s="25"/>
      <c r="P13" s="25"/>
      <c r="Q13" s="25"/>
      <c r="R13" s="25"/>
      <c r="S13" s="25"/>
      <c r="T13" s="25">
        <v>1796640</v>
      </c>
      <c r="U13" s="25"/>
      <c r="V13" s="25"/>
      <c r="W13" s="25"/>
      <c r="X13" s="25"/>
      <c r="Y13" s="25"/>
      <c r="Z13" s="25">
        <f>48000000+2053626+3000000+450000</f>
        <v>53503626</v>
      </c>
      <c r="AB13" s="27">
        <f t="shared" si="1"/>
        <v>0.96188879927787951</v>
      </c>
      <c r="AC13" s="25">
        <f t="shared" si="18"/>
        <v>220565586</v>
      </c>
      <c r="AD13" s="25"/>
      <c r="AE13" s="25"/>
      <c r="AF13" s="25"/>
      <c r="AG13" s="25"/>
      <c r="AH13" s="25">
        <v>160000000</v>
      </c>
      <c r="AI13" s="25">
        <f>+'[5]FEBRERO 2016'!$P$697</f>
        <v>14004396</v>
      </c>
      <c r="AJ13" s="25"/>
      <c r="AK13" s="25"/>
      <c r="AL13" s="25"/>
      <c r="AM13" s="25"/>
      <c r="AN13" s="25"/>
      <c r="AO13" s="25"/>
      <c r="AP13" s="25"/>
      <c r="AQ13" s="25">
        <f>+'[5]FEBRERO 2016'!$X$699</f>
        <v>1796640</v>
      </c>
      <c r="AR13" s="25"/>
      <c r="AS13" s="25"/>
      <c r="AT13" s="25"/>
      <c r="AU13" s="25"/>
      <c r="AV13" s="25"/>
      <c r="AW13" s="25">
        <f>+'[3]ABRIL 2016'!$AG$1142</f>
        <v>44764550</v>
      </c>
      <c r="AX13" s="27">
        <f t="shared" si="2"/>
        <v>3.8111200722120486E-2</v>
      </c>
      <c r="AY13" s="25">
        <f t="shared" si="3"/>
        <v>8739076</v>
      </c>
      <c r="AZ13" s="25">
        <f t="shared" si="19"/>
        <v>0</v>
      </c>
      <c r="BA13" s="25">
        <f t="shared" si="5"/>
        <v>0</v>
      </c>
      <c r="BB13" s="25">
        <f t="shared" si="5"/>
        <v>0</v>
      </c>
      <c r="BC13" s="25">
        <f t="shared" si="6"/>
        <v>0</v>
      </c>
      <c r="BD13" s="25">
        <f t="shared" si="6"/>
        <v>0</v>
      </c>
      <c r="BE13" s="25">
        <f t="shared" si="6"/>
        <v>0</v>
      </c>
      <c r="BF13" s="25">
        <f t="shared" si="6"/>
        <v>0</v>
      </c>
      <c r="BG13" s="25">
        <f t="shared" si="6"/>
        <v>0</v>
      </c>
      <c r="BH13" s="25">
        <f t="shared" si="6"/>
        <v>0</v>
      </c>
      <c r="BI13" s="25">
        <f t="shared" si="6"/>
        <v>0</v>
      </c>
      <c r="BJ13" s="25">
        <f t="shared" si="6"/>
        <v>0</v>
      </c>
      <c r="BK13" s="25">
        <f t="shared" si="6"/>
        <v>0</v>
      </c>
      <c r="BL13" s="25">
        <f t="shared" si="6"/>
        <v>0</v>
      </c>
      <c r="BM13" s="25">
        <f t="shared" si="6"/>
        <v>0</v>
      </c>
      <c r="BN13" s="25">
        <f t="shared" si="6"/>
        <v>0</v>
      </c>
      <c r="BO13" s="25"/>
      <c r="BP13" s="25"/>
      <c r="BQ13" s="25">
        <f t="shared" si="7"/>
        <v>0</v>
      </c>
      <c r="BR13" s="25">
        <f t="shared" si="8"/>
        <v>8739076</v>
      </c>
      <c r="BS13" s="27">
        <f>+BT13/G13</f>
        <v>0.88773562745968071</v>
      </c>
      <c r="BT13" s="25">
        <f t="shared" si="10"/>
        <v>203561918</v>
      </c>
      <c r="BU13" s="25"/>
      <c r="BV13" s="25"/>
      <c r="BW13" s="25"/>
      <c r="BX13" s="25"/>
      <c r="BY13" s="25">
        <f>+'[6]JUNIO 2016'!$H$1519+'[6]JUNIO 2016'!$H$1521+'[6]JUNIO 2016'!$H$1523+'[6]JUNIO 2016'!$H$1525+'[6]JUNIO 2016'!$H$1531+'[6]JUNIO 2016'!$H$1533+'[6]JUNIO 2016'!$H$1547+'[6]JUNIO 2016'!$H$1564</f>
        <v>143458824</v>
      </c>
      <c r="BZ13" s="25">
        <f>+'[7]MAYO 2016'!$H$1359</f>
        <v>14004396</v>
      </c>
      <c r="CA13" s="25"/>
      <c r="CB13" s="25"/>
      <c r="CC13" s="25"/>
      <c r="CD13" s="25"/>
      <c r="CE13" s="25"/>
      <c r="CF13" s="25"/>
      <c r="CG13" s="25"/>
      <c r="CH13" s="25">
        <f>+'[7]MAYO 2016'!$H$1361</f>
        <v>1796640</v>
      </c>
      <c r="CI13" s="25"/>
      <c r="CJ13" s="25"/>
      <c r="CK13" s="25"/>
      <c r="CL13" s="25"/>
      <c r="CM13" s="25"/>
      <c r="CN13" s="25">
        <f>+'[7]MAYO 2016'!$H$1325+'[7]MAYO 2016'!$H$1333+'[7]MAYO 2016'!$H$1336+'[7]MAYO 2016'!$H$1340+'[7]MAYO 2016'!$H$1342+'[7]MAYO 2016'!$H$1344+'[7]MAYO 2016'!$H$1354+'[7]MAYO 2016'!$H$1355+'[7]MAYO 2016'!$H$1363+'[7]MAYO 2016'!$H$1366+'[7]MAYO 2016'!$H$1367</f>
        <v>44302058</v>
      </c>
      <c r="CO13" s="27">
        <f t="shared" si="11"/>
        <v>0.11226437254031929</v>
      </c>
      <c r="CP13" s="25">
        <f t="shared" si="12"/>
        <v>25742744</v>
      </c>
      <c r="CQ13" s="25">
        <f t="shared" si="13"/>
        <v>0</v>
      </c>
      <c r="CR13" s="25">
        <f t="shared" si="13"/>
        <v>0</v>
      </c>
      <c r="CS13" s="25">
        <f t="shared" si="13"/>
        <v>0</v>
      </c>
      <c r="CT13" s="25">
        <f t="shared" si="13"/>
        <v>16541176</v>
      </c>
      <c r="CU13" s="25">
        <f t="shared" si="13"/>
        <v>0</v>
      </c>
      <c r="CV13" s="25">
        <f t="shared" si="13"/>
        <v>0</v>
      </c>
      <c r="CW13" s="25">
        <f t="shared" si="14"/>
        <v>0</v>
      </c>
      <c r="CX13" s="25">
        <f t="shared" si="14"/>
        <v>0</v>
      </c>
      <c r="CY13" s="25">
        <f t="shared" si="14"/>
        <v>0</v>
      </c>
      <c r="CZ13" s="25">
        <f t="shared" si="15"/>
        <v>0</v>
      </c>
      <c r="DA13" s="25">
        <f t="shared" si="15"/>
        <v>0</v>
      </c>
      <c r="DB13" s="25">
        <f t="shared" si="15"/>
        <v>0</v>
      </c>
      <c r="DC13" s="25">
        <f t="shared" si="16"/>
        <v>0</v>
      </c>
      <c r="DD13" s="25">
        <f t="shared" si="16"/>
        <v>0</v>
      </c>
      <c r="DE13" s="25">
        <f t="shared" si="16"/>
        <v>0</v>
      </c>
      <c r="DF13" s="25"/>
      <c r="DG13" s="25">
        <f t="shared" si="17"/>
        <v>0</v>
      </c>
      <c r="DH13" s="25">
        <f t="shared" si="17"/>
        <v>0</v>
      </c>
      <c r="DI13" s="25">
        <f t="shared" si="17"/>
        <v>9201568</v>
      </c>
      <c r="DK13" s="188"/>
      <c r="DL13" s="188"/>
      <c r="DM13" s="188"/>
      <c r="DN13" s="188"/>
      <c r="DO13" s="188"/>
    </row>
    <row r="14" spans="1:119" ht="50.25" hidden="1" customHeight="1" x14ac:dyDescent="0.25">
      <c r="A14" s="32"/>
      <c r="B14" s="208" t="s">
        <v>69</v>
      </c>
      <c r="C14" s="21" t="s">
        <v>70</v>
      </c>
      <c r="D14" s="22" t="s">
        <v>71</v>
      </c>
      <c r="E14" s="23">
        <v>510</v>
      </c>
      <c r="F14" s="24" t="s">
        <v>43</v>
      </c>
      <c r="G14" s="25">
        <f t="shared" si="0"/>
        <v>65000000</v>
      </c>
      <c r="H14" s="25"/>
      <c r="I14" s="25"/>
      <c r="J14" s="25"/>
      <c r="K14" s="25">
        <v>65000000</v>
      </c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B14" s="27">
        <f t="shared" si="1"/>
        <v>0.77717787692307694</v>
      </c>
      <c r="AC14" s="25">
        <f t="shared" si="18"/>
        <v>50516562</v>
      </c>
      <c r="AD14" s="25"/>
      <c r="AE14" s="25"/>
      <c r="AF14" s="25"/>
      <c r="AG14" s="25"/>
      <c r="AH14" s="25">
        <f>+'[1]JULIO 2016'!$O$1743</f>
        <v>50516562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7">
        <f t="shared" si="2"/>
        <v>0.22282212307692306</v>
      </c>
      <c r="AY14" s="25">
        <f t="shared" si="3"/>
        <v>14483438</v>
      </c>
      <c r="AZ14" s="25">
        <f t="shared" si="19"/>
        <v>0</v>
      </c>
      <c r="BA14" s="25">
        <f t="shared" si="5"/>
        <v>0</v>
      </c>
      <c r="BB14" s="25">
        <f t="shared" si="5"/>
        <v>0</v>
      </c>
      <c r="BC14" s="25">
        <f t="shared" si="6"/>
        <v>14483438</v>
      </c>
      <c r="BD14" s="25">
        <f t="shared" si="6"/>
        <v>0</v>
      </c>
      <c r="BE14" s="25">
        <f t="shared" si="6"/>
        <v>0</v>
      </c>
      <c r="BF14" s="25">
        <f t="shared" si="6"/>
        <v>0</v>
      </c>
      <c r="BG14" s="25">
        <f t="shared" si="6"/>
        <v>0</v>
      </c>
      <c r="BH14" s="25">
        <f t="shared" si="6"/>
        <v>0</v>
      </c>
      <c r="BI14" s="25">
        <f t="shared" si="6"/>
        <v>0</v>
      </c>
      <c r="BJ14" s="25">
        <f t="shared" si="6"/>
        <v>0</v>
      </c>
      <c r="BK14" s="25">
        <f t="shared" si="6"/>
        <v>0</v>
      </c>
      <c r="BL14" s="25">
        <f t="shared" si="6"/>
        <v>0</v>
      </c>
      <c r="BM14" s="25">
        <f t="shared" si="6"/>
        <v>0</v>
      </c>
      <c r="BN14" s="25">
        <f t="shared" si="6"/>
        <v>0</v>
      </c>
      <c r="BO14" s="25"/>
      <c r="BP14" s="25">
        <f>+X14-AU14</f>
        <v>0</v>
      </c>
      <c r="BQ14" s="25">
        <f t="shared" si="7"/>
        <v>0</v>
      </c>
      <c r="BR14" s="25">
        <f t="shared" si="8"/>
        <v>0</v>
      </c>
      <c r="BS14" s="27">
        <f t="shared" si="9"/>
        <v>0.71571304615384612</v>
      </c>
      <c r="BT14" s="25">
        <f t="shared" si="10"/>
        <v>46521348</v>
      </c>
      <c r="BU14" s="25"/>
      <c r="BV14" s="25"/>
      <c r="BW14" s="25"/>
      <c r="BX14" s="25"/>
      <c r="BY14" s="25">
        <f>+'[1]JULIO 2016'!$H$1741</f>
        <v>46521348</v>
      </c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7">
        <f t="shared" si="11"/>
        <v>0.28428695384615388</v>
      </c>
      <c r="CP14" s="25">
        <f t="shared" si="12"/>
        <v>18478652</v>
      </c>
      <c r="CQ14" s="25">
        <f t="shared" si="13"/>
        <v>0</v>
      </c>
      <c r="CR14" s="25">
        <f t="shared" si="13"/>
        <v>0</v>
      </c>
      <c r="CS14" s="25">
        <f t="shared" si="13"/>
        <v>0</v>
      </c>
      <c r="CT14" s="25">
        <f t="shared" si="13"/>
        <v>18478652</v>
      </c>
      <c r="CU14" s="25">
        <f t="shared" si="13"/>
        <v>0</v>
      </c>
      <c r="CV14" s="25">
        <f t="shared" si="13"/>
        <v>0</v>
      </c>
      <c r="CW14" s="25">
        <f t="shared" si="14"/>
        <v>0</v>
      </c>
      <c r="CX14" s="25">
        <f t="shared" si="14"/>
        <v>0</v>
      </c>
      <c r="CY14" s="25">
        <f t="shared" si="14"/>
        <v>0</v>
      </c>
      <c r="CZ14" s="25">
        <f t="shared" si="15"/>
        <v>0</v>
      </c>
      <c r="DA14" s="25">
        <f t="shared" si="15"/>
        <v>0</v>
      </c>
      <c r="DB14" s="25">
        <f t="shared" si="15"/>
        <v>0</v>
      </c>
      <c r="DC14" s="25">
        <f t="shared" si="16"/>
        <v>0</v>
      </c>
      <c r="DD14" s="25">
        <f t="shared" si="16"/>
        <v>0</v>
      </c>
      <c r="DE14" s="25">
        <f t="shared" si="16"/>
        <v>0</v>
      </c>
      <c r="DF14" s="25"/>
      <c r="DG14" s="25">
        <f t="shared" si="17"/>
        <v>0</v>
      </c>
      <c r="DH14" s="25">
        <f t="shared" si="17"/>
        <v>0</v>
      </c>
      <c r="DI14" s="25">
        <f t="shared" si="17"/>
        <v>0</v>
      </c>
      <c r="DK14" s="188"/>
      <c r="DL14" s="188"/>
      <c r="DM14" s="188"/>
      <c r="DN14" s="188"/>
      <c r="DO14" s="188"/>
    </row>
    <row r="15" spans="1:119" ht="37.5" hidden="1" customHeight="1" x14ac:dyDescent="0.25">
      <c r="A15" s="32"/>
      <c r="B15" s="221"/>
      <c r="C15" s="21" t="s">
        <v>72</v>
      </c>
      <c r="D15" s="22" t="s">
        <v>73</v>
      </c>
      <c r="E15" s="23">
        <v>510</v>
      </c>
      <c r="F15" s="24" t="s">
        <v>43</v>
      </c>
      <c r="G15" s="25">
        <f t="shared" si="0"/>
        <v>32000000</v>
      </c>
      <c r="H15" s="25"/>
      <c r="I15" s="25"/>
      <c r="J15" s="25"/>
      <c r="K15" s="25">
        <v>1568554</v>
      </c>
      <c r="L15" s="25"/>
      <c r="M15" s="25"/>
      <c r="N15" s="25"/>
      <c r="O15" s="25"/>
      <c r="P15" s="25"/>
      <c r="Q15" s="25"/>
      <c r="R15" s="25"/>
      <c r="S15" s="25">
        <v>30431446</v>
      </c>
      <c r="T15" s="25"/>
      <c r="U15" s="25"/>
      <c r="V15" s="25"/>
      <c r="W15" s="25"/>
      <c r="X15" s="25"/>
      <c r="Y15" s="25"/>
      <c r="Z15" s="25"/>
      <c r="AB15" s="27">
        <f t="shared" si="1"/>
        <v>0.76973915625</v>
      </c>
      <c r="AC15" s="25">
        <f t="shared" si="18"/>
        <v>24631653</v>
      </c>
      <c r="AD15" s="25"/>
      <c r="AE15" s="25"/>
      <c r="AF15" s="25"/>
      <c r="AG15" s="25"/>
      <c r="AH15" s="25">
        <f>+'[7]MAYO 2016'!$O$1393</f>
        <v>1550000</v>
      </c>
      <c r="AI15" s="25"/>
      <c r="AJ15" s="25"/>
      <c r="AK15" s="25"/>
      <c r="AL15" s="25"/>
      <c r="AM15" s="25"/>
      <c r="AN15" s="25"/>
      <c r="AO15" s="25"/>
      <c r="AP15" s="25">
        <f>+'[1]JULIO 2016'!$W$1776</f>
        <v>23081653</v>
      </c>
      <c r="AQ15" s="25"/>
      <c r="AR15" s="25"/>
      <c r="AS15" s="25"/>
      <c r="AT15" s="25"/>
      <c r="AU15" s="25"/>
      <c r="AV15" s="25"/>
      <c r="AW15" s="25"/>
      <c r="AX15" s="27">
        <f t="shared" si="2"/>
        <v>0.23026084375</v>
      </c>
      <c r="AY15" s="25">
        <f t="shared" si="3"/>
        <v>7368347</v>
      </c>
      <c r="AZ15" s="25">
        <f t="shared" si="19"/>
        <v>0</v>
      </c>
      <c r="BA15" s="25">
        <f t="shared" si="5"/>
        <v>0</v>
      </c>
      <c r="BB15" s="25">
        <f t="shared" si="5"/>
        <v>0</v>
      </c>
      <c r="BC15" s="25">
        <f t="shared" si="6"/>
        <v>18554</v>
      </c>
      <c r="BD15" s="25">
        <f t="shared" si="6"/>
        <v>0</v>
      </c>
      <c r="BE15" s="25">
        <f t="shared" si="6"/>
        <v>0</v>
      </c>
      <c r="BF15" s="25">
        <f t="shared" si="6"/>
        <v>0</v>
      </c>
      <c r="BG15" s="25">
        <f t="shared" si="6"/>
        <v>0</v>
      </c>
      <c r="BH15" s="25">
        <f t="shared" si="6"/>
        <v>0</v>
      </c>
      <c r="BI15" s="25">
        <f t="shared" si="6"/>
        <v>0</v>
      </c>
      <c r="BJ15" s="25">
        <f t="shared" si="6"/>
        <v>0</v>
      </c>
      <c r="BK15" s="25">
        <f t="shared" si="6"/>
        <v>7349793</v>
      </c>
      <c r="BL15" s="25">
        <f t="shared" si="6"/>
        <v>0</v>
      </c>
      <c r="BM15" s="25">
        <f t="shared" si="6"/>
        <v>0</v>
      </c>
      <c r="BN15" s="25">
        <f t="shared" si="6"/>
        <v>0</v>
      </c>
      <c r="BO15" s="25"/>
      <c r="BP15" s="25"/>
      <c r="BQ15" s="25">
        <f t="shared" si="7"/>
        <v>0</v>
      </c>
      <c r="BR15" s="25">
        <f t="shared" si="8"/>
        <v>0</v>
      </c>
      <c r="BS15" s="27">
        <f t="shared" si="9"/>
        <v>0.76941003124999996</v>
      </c>
      <c r="BT15" s="25">
        <f t="shared" si="10"/>
        <v>24621121</v>
      </c>
      <c r="BU15" s="25"/>
      <c r="BV15" s="25"/>
      <c r="BW15" s="25"/>
      <c r="BX15" s="25"/>
      <c r="BY15" s="25">
        <f>+'[7]MAYO 2016'!$O$1397</f>
        <v>1550000</v>
      </c>
      <c r="BZ15" s="25"/>
      <c r="CA15" s="25"/>
      <c r="CB15" s="25"/>
      <c r="CC15" s="25"/>
      <c r="CD15" s="25"/>
      <c r="CE15" s="25"/>
      <c r="CF15" s="25"/>
      <c r="CG15" s="25">
        <f>+'[1]JULIO 2016'!$H$1774-BY15</f>
        <v>23071121</v>
      </c>
      <c r="CH15" s="25"/>
      <c r="CI15" s="25"/>
      <c r="CJ15" s="25"/>
      <c r="CK15" s="25"/>
      <c r="CL15" s="25"/>
      <c r="CM15" s="25"/>
      <c r="CN15" s="25"/>
      <c r="CO15" s="27">
        <f t="shared" si="11"/>
        <v>0.23058996875000004</v>
      </c>
      <c r="CP15" s="25">
        <f t="shared" si="12"/>
        <v>7378879</v>
      </c>
      <c r="CQ15" s="25">
        <f t="shared" si="13"/>
        <v>0</v>
      </c>
      <c r="CR15" s="25">
        <f t="shared" si="13"/>
        <v>0</v>
      </c>
      <c r="CS15" s="25">
        <f t="shared" si="13"/>
        <v>0</v>
      </c>
      <c r="CT15" s="25">
        <f t="shared" si="13"/>
        <v>18554</v>
      </c>
      <c r="CU15" s="25">
        <f t="shared" si="13"/>
        <v>0</v>
      </c>
      <c r="CV15" s="25">
        <f t="shared" si="13"/>
        <v>0</v>
      </c>
      <c r="CW15" s="25">
        <f t="shared" si="14"/>
        <v>0</v>
      </c>
      <c r="CX15" s="25">
        <f t="shared" si="14"/>
        <v>0</v>
      </c>
      <c r="CY15" s="25">
        <f t="shared" si="14"/>
        <v>0</v>
      </c>
      <c r="CZ15" s="25">
        <f t="shared" si="15"/>
        <v>0</v>
      </c>
      <c r="DA15" s="25">
        <f t="shared" si="15"/>
        <v>0</v>
      </c>
      <c r="DB15" s="25">
        <f t="shared" si="15"/>
        <v>7360325</v>
      </c>
      <c r="DC15" s="25">
        <f t="shared" si="16"/>
        <v>0</v>
      </c>
      <c r="DD15" s="25">
        <f t="shared" si="16"/>
        <v>0</v>
      </c>
      <c r="DE15" s="25">
        <f t="shared" si="16"/>
        <v>0</v>
      </c>
      <c r="DF15" s="25"/>
      <c r="DG15" s="25">
        <f t="shared" si="17"/>
        <v>0</v>
      </c>
      <c r="DH15" s="25">
        <f t="shared" si="17"/>
        <v>0</v>
      </c>
      <c r="DI15" s="25">
        <f t="shared" si="17"/>
        <v>0</v>
      </c>
      <c r="DK15" s="188"/>
      <c r="DL15" s="188"/>
      <c r="DM15" s="188"/>
      <c r="DN15" s="188"/>
      <c r="DO15" s="188"/>
    </row>
    <row r="16" spans="1:119" ht="24.75" hidden="1" customHeight="1" x14ac:dyDescent="0.25">
      <c r="A16" s="32"/>
      <c r="B16" s="209"/>
      <c r="C16" s="21" t="s">
        <v>74</v>
      </c>
      <c r="D16" s="22" t="s">
        <v>75</v>
      </c>
      <c r="E16" s="23">
        <v>510</v>
      </c>
      <c r="F16" s="24" t="s">
        <v>76</v>
      </c>
      <c r="G16" s="25">
        <f t="shared" si="0"/>
        <v>0</v>
      </c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>
        <f>4000000-4000000</f>
        <v>0</v>
      </c>
      <c r="AB16" s="27" t="e">
        <f t="shared" si="1"/>
        <v>#DIV/0!</v>
      </c>
      <c r="AC16" s="25">
        <f t="shared" si="18"/>
        <v>0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7" t="e">
        <f t="shared" si="2"/>
        <v>#DIV/0!</v>
      </c>
      <c r="AY16" s="25">
        <f t="shared" si="3"/>
        <v>0</v>
      </c>
      <c r="AZ16" s="25">
        <f t="shared" si="19"/>
        <v>0</v>
      </c>
      <c r="BA16" s="25">
        <f t="shared" si="5"/>
        <v>0</v>
      </c>
      <c r="BB16" s="25">
        <f t="shared" si="5"/>
        <v>0</v>
      </c>
      <c r="BC16" s="25">
        <f t="shared" si="6"/>
        <v>0</v>
      </c>
      <c r="BD16" s="25">
        <f t="shared" si="6"/>
        <v>0</v>
      </c>
      <c r="BE16" s="25">
        <f t="shared" si="6"/>
        <v>0</v>
      </c>
      <c r="BF16" s="25">
        <f t="shared" si="6"/>
        <v>0</v>
      </c>
      <c r="BG16" s="25">
        <f t="shared" si="6"/>
        <v>0</v>
      </c>
      <c r="BH16" s="25">
        <f t="shared" si="6"/>
        <v>0</v>
      </c>
      <c r="BI16" s="25">
        <f t="shared" si="6"/>
        <v>0</v>
      </c>
      <c r="BJ16" s="25">
        <f t="shared" si="6"/>
        <v>0</v>
      </c>
      <c r="BK16" s="25">
        <f t="shared" si="6"/>
        <v>0</v>
      </c>
      <c r="BL16" s="25">
        <f t="shared" si="6"/>
        <v>0</v>
      </c>
      <c r="BM16" s="25">
        <f t="shared" si="6"/>
        <v>0</v>
      </c>
      <c r="BN16" s="25">
        <f t="shared" si="6"/>
        <v>0</v>
      </c>
      <c r="BO16" s="25"/>
      <c r="BP16" s="25"/>
      <c r="BQ16" s="25">
        <f t="shared" si="7"/>
        <v>0</v>
      </c>
      <c r="BR16" s="25">
        <f t="shared" si="8"/>
        <v>0</v>
      </c>
      <c r="BS16" s="27" t="e">
        <f t="shared" si="9"/>
        <v>#DIV/0!</v>
      </c>
      <c r="BT16" s="25">
        <f t="shared" si="10"/>
        <v>0</v>
      </c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7" t="e">
        <f t="shared" si="11"/>
        <v>#DIV/0!</v>
      </c>
      <c r="CP16" s="25">
        <f t="shared" si="12"/>
        <v>0</v>
      </c>
      <c r="CQ16" s="25">
        <f t="shared" si="13"/>
        <v>0</v>
      </c>
      <c r="CR16" s="25">
        <f t="shared" si="13"/>
        <v>0</v>
      </c>
      <c r="CS16" s="25">
        <f t="shared" si="13"/>
        <v>0</v>
      </c>
      <c r="CT16" s="25">
        <f t="shared" si="13"/>
        <v>0</v>
      </c>
      <c r="CU16" s="25">
        <f t="shared" si="13"/>
        <v>0</v>
      </c>
      <c r="CV16" s="25">
        <f t="shared" si="13"/>
        <v>0</v>
      </c>
      <c r="CW16" s="25">
        <f t="shared" si="14"/>
        <v>0</v>
      </c>
      <c r="CX16" s="25">
        <f t="shared" si="14"/>
        <v>0</v>
      </c>
      <c r="CY16" s="25">
        <f t="shared" si="14"/>
        <v>0</v>
      </c>
      <c r="CZ16" s="25">
        <f t="shared" si="15"/>
        <v>0</v>
      </c>
      <c r="DA16" s="25">
        <f t="shared" si="15"/>
        <v>0</v>
      </c>
      <c r="DB16" s="25">
        <f t="shared" si="15"/>
        <v>0</v>
      </c>
      <c r="DC16" s="25">
        <f t="shared" si="16"/>
        <v>0</v>
      </c>
      <c r="DD16" s="25">
        <f t="shared" si="16"/>
        <v>0</v>
      </c>
      <c r="DE16" s="25">
        <f t="shared" si="16"/>
        <v>0</v>
      </c>
      <c r="DF16" s="25"/>
      <c r="DG16" s="25">
        <f t="shared" si="17"/>
        <v>0</v>
      </c>
      <c r="DH16" s="25">
        <f t="shared" si="17"/>
        <v>0</v>
      </c>
      <c r="DI16" s="25">
        <f t="shared" si="17"/>
        <v>0</v>
      </c>
      <c r="DK16" s="188"/>
      <c r="DL16" s="188"/>
      <c r="DM16" s="188"/>
      <c r="DN16" s="188"/>
      <c r="DO16" s="188"/>
    </row>
    <row r="17" spans="1:119" ht="21.75" hidden="1" customHeight="1" x14ac:dyDescent="0.25">
      <c r="A17" s="32"/>
      <c r="B17" s="38" t="s">
        <v>77</v>
      </c>
      <c r="C17" s="21" t="s">
        <v>78</v>
      </c>
      <c r="D17" s="22" t="s">
        <v>79</v>
      </c>
      <c r="E17" s="23">
        <v>510</v>
      </c>
      <c r="F17" s="24" t="s">
        <v>43</v>
      </c>
      <c r="G17" s="25">
        <f t="shared" si="0"/>
        <v>30800000</v>
      </c>
      <c r="H17" s="25"/>
      <c r="I17" s="25"/>
      <c r="J17" s="25"/>
      <c r="K17" s="25">
        <f>30800000</f>
        <v>30800000</v>
      </c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B17" s="27">
        <f t="shared" si="1"/>
        <v>1</v>
      </c>
      <c r="AC17" s="25">
        <f t="shared" si="18"/>
        <v>30800000</v>
      </c>
      <c r="AD17" s="25"/>
      <c r="AE17" s="25"/>
      <c r="AF17" s="25"/>
      <c r="AG17" s="25"/>
      <c r="AH17" s="25">
        <f>+'[6]JUNIO 2016'!$O$1629</f>
        <v>30800000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7">
        <f t="shared" si="2"/>
        <v>0</v>
      </c>
      <c r="AY17" s="25">
        <f t="shared" si="3"/>
        <v>0</v>
      </c>
      <c r="AZ17" s="25">
        <f>+H17</f>
        <v>0</v>
      </c>
      <c r="BA17" s="25">
        <f>+I17</f>
        <v>0</v>
      </c>
      <c r="BB17" s="25">
        <f>+J17</f>
        <v>0</v>
      </c>
      <c r="BC17" s="25">
        <f>+K17-AH17</f>
        <v>0</v>
      </c>
      <c r="BD17" s="25">
        <f t="shared" ref="BD17:BN17" si="20">+L17</f>
        <v>0</v>
      </c>
      <c r="BE17" s="25">
        <f t="shared" si="20"/>
        <v>0</v>
      </c>
      <c r="BF17" s="25">
        <f t="shared" si="20"/>
        <v>0</v>
      </c>
      <c r="BG17" s="25">
        <f t="shared" si="20"/>
        <v>0</v>
      </c>
      <c r="BH17" s="25">
        <f t="shared" si="20"/>
        <v>0</v>
      </c>
      <c r="BI17" s="25">
        <f t="shared" si="20"/>
        <v>0</v>
      </c>
      <c r="BJ17" s="25">
        <f t="shared" si="20"/>
        <v>0</v>
      </c>
      <c r="BK17" s="25">
        <f t="shared" si="20"/>
        <v>0</v>
      </c>
      <c r="BL17" s="25">
        <f t="shared" si="20"/>
        <v>0</v>
      </c>
      <c r="BM17" s="25">
        <f t="shared" si="20"/>
        <v>0</v>
      </c>
      <c r="BN17" s="25">
        <f t="shared" si="20"/>
        <v>0</v>
      </c>
      <c r="BO17" s="25"/>
      <c r="BP17" s="25">
        <f>+X17</f>
        <v>0</v>
      </c>
      <c r="BQ17" s="25">
        <f>+Y17</f>
        <v>0</v>
      </c>
      <c r="BR17" s="25">
        <f>+Z17</f>
        <v>0</v>
      </c>
      <c r="BS17" s="27">
        <f t="shared" si="9"/>
        <v>0.6428571428571429</v>
      </c>
      <c r="BT17" s="25">
        <f t="shared" si="10"/>
        <v>19800000</v>
      </c>
      <c r="BU17" s="25"/>
      <c r="BV17" s="25"/>
      <c r="BW17" s="25"/>
      <c r="BX17" s="25"/>
      <c r="BY17" s="25">
        <f>+'[1]JULIO 2016'!$H$1796</f>
        <v>19800000</v>
      </c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7">
        <f t="shared" si="11"/>
        <v>0.3571428571428571</v>
      </c>
      <c r="CP17" s="25">
        <f t="shared" si="12"/>
        <v>11000000</v>
      </c>
      <c r="CQ17" s="25">
        <f t="shared" si="13"/>
        <v>0</v>
      </c>
      <c r="CR17" s="25">
        <f t="shared" si="13"/>
        <v>0</v>
      </c>
      <c r="CS17" s="25">
        <f t="shared" si="13"/>
        <v>0</v>
      </c>
      <c r="CT17" s="25">
        <f t="shared" si="13"/>
        <v>11000000</v>
      </c>
      <c r="CU17" s="25">
        <f t="shared" si="13"/>
        <v>0</v>
      </c>
      <c r="CV17" s="25">
        <f t="shared" si="13"/>
        <v>0</v>
      </c>
      <c r="CW17" s="25">
        <f>N17-CB17</f>
        <v>0</v>
      </c>
      <c r="CX17" s="25">
        <f>O17-CC17</f>
        <v>0</v>
      </c>
      <c r="CY17" s="25">
        <f>P17-CD17</f>
        <v>0</v>
      </c>
      <c r="CZ17" s="25">
        <f t="shared" si="15"/>
        <v>0</v>
      </c>
      <c r="DA17" s="25">
        <f t="shared" si="15"/>
        <v>0</v>
      </c>
      <c r="DB17" s="25">
        <f t="shared" si="15"/>
        <v>0</v>
      </c>
      <c r="DC17" s="25">
        <f>T17-CH17</f>
        <v>0</v>
      </c>
      <c r="DD17" s="25">
        <f>U17-CI17</f>
        <v>0</v>
      </c>
      <c r="DE17" s="25">
        <f>V17-CJ17</f>
        <v>0</v>
      </c>
      <c r="DF17" s="25"/>
      <c r="DG17" s="25">
        <f>X17-CL17</f>
        <v>0</v>
      </c>
      <c r="DH17" s="25">
        <f>Y17-CM17</f>
        <v>0</v>
      </c>
      <c r="DI17" s="25">
        <f>Z17-CN17</f>
        <v>0</v>
      </c>
      <c r="DK17" s="188"/>
      <c r="DL17" s="188"/>
      <c r="DM17" s="188"/>
      <c r="DN17" s="188"/>
      <c r="DO17" s="188"/>
    </row>
    <row r="18" spans="1:119" ht="30.75" hidden="1" customHeight="1" x14ac:dyDescent="0.25">
      <c r="A18" s="32"/>
      <c r="B18" s="208" t="s">
        <v>80</v>
      </c>
      <c r="C18" s="21" t="s">
        <v>81</v>
      </c>
      <c r="D18" s="22" t="s">
        <v>82</v>
      </c>
      <c r="E18" s="23">
        <v>510</v>
      </c>
      <c r="F18" s="24" t="s">
        <v>43</v>
      </c>
      <c r="G18" s="25">
        <f t="shared" si="0"/>
        <v>17000000</v>
      </c>
      <c r="H18" s="25"/>
      <c r="I18" s="25"/>
      <c r="J18" s="25"/>
      <c r="K18" s="25">
        <v>17000000</v>
      </c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B18" s="27">
        <f t="shared" si="1"/>
        <v>0.53276688235294123</v>
      </c>
      <c r="AC18" s="25">
        <f t="shared" si="18"/>
        <v>9057037</v>
      </c>
      <c r="AD18" s="25"/>
      <c r="AE18" s="25"/>
      <c r="AF18" s="25"/>
      <c r="AG18" s="25"/>
      <c r="AH18" s="25">
        <f>+'[1]JULIO 2016'!$O$1808</f>
        <v>9057037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7">
        <f t="shared" si="2"/>
        <v>0.46723311764705877</v>
      </c>
      <c r="AY18" s="25">
        <f t="shared" si="3"/>
        <v>7942963</v>
      </c>
      <c r="AZ18" s="25">
        <f t="shared" ref="AZ18:BB19" si="21">H18-AE18</f>
        <v>0</v>
      </c>
      <c r="BA18" s="25">
        <f t="shared" si="21"/>
        <v>0</v>
      </c>
      <c r="BB18" s="25">
        <f t="shared" si="21"/>
        <v>0</v>
      </c>
      <c r="BC18" s="25">
        <f>+K18-AH18</f>
        <v>7942963</v>
      </c>
      <c r="BD18" s="25">
        <f t="shared" ref="BD18:BN19" si="22">+L18-AI18</f>
        <v>0</v>
      </c>
      <c r="BE18" s="25">
        <f t="shared" si="22"/>
        <v>0</v>
      </c>
      <c r="BF18" s="25">
        <f t="shared" si="22"/>
        <v>0</v>
      </c>
      <c r="BG18" s="25">
        <f t="shared" si="22"/>
        <v>0</v>
      </c>
      <c r="BH18" s="25">
        <f t="shared" si="22"/>
        <v>0</v>
      </c>
      <c r="BI18" s="25">
        <f t="shared" si="22"/>
        <v>0</v>
      </c>
      <c r="BJ18" s="25">
        <f t="shared" si="22"/>
        <v>0</v>
      </c>
      <c r="BK18" s="25">
        <f t="shared" si="22"/>
        <v>0</v>
      </c>
      <c r="BL18" s="25">
        <f t="shared" si="22"/>
        <v>0</v>
      </c>
      <c r="BM18" s="25">
        <f t="shared" si="22"/>
        <v>0</v>
      </c>
      <c r="BN18" s="25">
        <f t="shared" si="22"/>
        <v>0</v>
      </c>
      <c r="BO18" s="25"/>
      <c r="BP18" s="25"/>
      <c r="BQ18" s="25">
        <f>Y18-AV18</f>
        <v>0</v>
      </c>
      <c r="BR18" s="25">
        <f>+Z18-AW18</f>
        <v>0</v>
      </c>
      <c r="BS18" s="27">
        <f t="shared" si="9"/>
        <v>0.53276688235294123</v>
      </c>
      <c r="BT18" s="25">
        <f t="shared" si="10"/>
        <v>9057037</v>
      </c>
      <c r="BU18" s="25"/>
      <c r="BV18" s="25"/>
      <c r="BW18" s="25"/>
      <c r="BX18" s="25"/>
      <c r="BY18" s="25">
        <f>+'[1]JULIO 2016'!$H$1806</f>
        <v>9057037</v>
      </c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7">
        <f t="shared" si="11"/>
        <v>0.46723311764705877</v>
      </c>
      <c r="CP18" s="25">
        <f t="shared" si="12"/>
        <v>7942963</v>
      </c>
      <c r="CQ18" s="25">
        <f t="shared" si="13"/>
        <v>0</v>
      </c>
      <c r="CR18" s="25">
        <f t="shared" si="13"/>
        <v>0</v>
      </c>
      <c r="CS18" s="25">
        <f t="shared" si="13"/>
        <v>0</v>
      </c>
      <c r="CT18" s="25">
        <f t="shared" si="13"/>
        <v>7942963</v>
      </c>
      <c r="CU18" s="25">
        <f t="shared" si="13"/>
        <v>0</v>
      </c>
      <c r="CV18" s="25">
        <f t="shared" si="13"/>
        <v>0</v>
      </c>
      <c r="CW18" s="25">
        <f t="shared" ref="CW18:CY19" si="23">+N18-CB18</f>
        <v>0</v>
      </c>
      <c r="CX18" s="25">
        <f t="shared" si="23"/>
        <v>0</v>
      </c>
      <c r="CY18" s="25">
        <f t="shared" si="23"/>
        <v>0</v>
      </c>
      <c r="CZ18" s="25">
        <f t="shared" si="15"/>
        <v>0</v>
      </c>
      <c r="DA18" s="25">
        <f t="shared" si="15"/>
        <v>0</v>
      </c>
      <c r="DB18" s="25">
        <f t="shared" si="15"/>
        <v>0</v>
      </c>
      <c r="DC18" s="25">
        <f t="shared" ref="DC18:DE19" si="24">+T18-CH18</f>
        <v>0</v>
      </c>
      <c r="DD18" s="25">
        <f t="shared" si="24"/>
        <v>0</v>
      </c>
      <c r="DE18" s="25">
        <f t="shared" si="24"/>
        <v>0</v>
      </c>
      <c r="DF18" s="25"/>
      <c r="DG18" s="25">
        <f t="shared" ref="DG18:DI19" si="25">+X18-CL18</f>
        <v>0</v>
      </c>
      <c r="DH18" s="25">
        <f t="shared" si="25"/>
        <v>0</v>
      </c>
      <c r="DI18" s="25">
        <f t="shared" si="25"/>
        <v>0</v>
      </c>
      <c r="DK18" s="188"/>
      <c r="DL18" s="188"/>
      <c r="DM18" s="188"/>
      <c r="DN18" s="188"/>
      <c r="DO18" s="188"/>
    </row>
    <row r="19" spans="1:119" ht="28.5" hidden="1" customHeight="1" x14ac:dyDescent="0.25">
      <c r="A19" s="39"/>
      <c r="B19" s="209"/>
      <c r="C19" s="21" t="s">
        <v>83</v>
      </c>
      <c r="D19" s="22" t="s">
        <v>84</v>
      </c>
      <c r="E19" s="23">
        <v>510</v>
      </c>
      <c r="F19" s="24" t="s">
        <v>85</v>
      </c>
      <c r="G19" s="25">
        <f t="shared" si="0"/>
        <v>61000000</v>
      </c>
      <c r="H19" s="25"/>
      <c r="I19" s="25"/>
      <c r="J19" s="25"/>
      <c r="K19" s="25">
        <v>40000000</v>
      </c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>
        <v>21000000</v>
      </c>
      <c r="AB19" s="27">
        <f t="shared" si="1"/>
        <v>0.62564786885245904</v>
      </c>
      <c r="AC19" s="25">
        <f t="shared" si="18"/>
        <v>38164520</v>
      </c>
      <c r="AD19" s="25"/>
      <c r="AE19" s="25"/>
      <c r="AF19" s="25"/>
      <c r="AG19" s="25"/>
      <c r="AH19" s="25">
        <f>+'[3]ABRIL 2016'!$O$1238</f>
        <v>38164520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7">
        <f t="shared" si="2"/>
        <v>0.37435213114754096</v>
      </c>
      <c r="AY19" s="25">
        <f t="shared" si="3"/>
        <v>22835480</v>
      </c>
      <c r="AZ19" s="25">
        <f t="shared" si="21"/>
        <v>0</v>
      </c>
      <c r="BA19" s="25">
        <f t="shared" si="21"/>
        <v>0</v>
      </c>
      <c r="BB19" s="25">
        <f t="shared" si="21"/>
        <v>0</v>
      </c>
      <c r="BC19" s="25">
        <f>+K19-AH19</f>
        <v>1835480</v>
      </c>
      <c r="BD19" s="25">
        <f t="shared" si="22"/>
        <v>0</v>
      </c>
      <c r="BE19" s="25">
        <f t="shared" si="22"/>
        <v>0</v>
      </c>
      <c r="BF19" s="25">
        <f t="shared" si="22"/>
        <v>0</v>
      </c>
      <c r="BG19" s="25">
        <f t="shared" si="22"/>
        <v>0</v>
      </c>
      <c r="BH19" s="25">
        <f t="shared" si="22"/>
        <v>0</v>
      </c>
      <c r="BI19" s="25">
        <f t="shared" si="22"/>
        <v>0</v>
      </c>
      <c r="BJ19" s="25">
        <f t="shared" si="22"/>
        <v>0</v>
      </c>
      <c r="BK19" s="25">
        <f t="shared" si="22"/>
        <v>0</v>
      </c>
      <c r="BL19" s="25">
        <f t="shared" si="22"/>
        <v>0</v>
      </c>
      <c r="BM19" s="25">
        <f t="shared" si="22"/>
        <v>0</v>
      </c>
      <c r="BN19" s="25">
        <f t="shared" si="22"/>
        <v>0</v>
      </c>
      <c r="BO19" s="25"/>
      <c r="BP19" s="25"/>
      <c r="BQ19" s="25">
        <f>Y19-AV19</f>
        <v>0</v>
      </c>
      <c r="BR19" s="25">
        <f>+Z19-AW19</f>
        <v>21000000</v>
      </c>
      <c r="BS19" s="27">
        <f t="shared" si="9"/>
        <v>0.60925432786885247</v>
      </c>
      <c r="BT19" s="25">
        <f t="shared" si="10"/>
        <v>37164514</v>
      </c>
      <c r="BU19" s="25"/>
      <c r="BV19" s="25"/>
      <c r="BW19" s="25"/>
      <c r="BX19" s="25"/>
      <c r="BY19" s="25">
        <f>+'[7]MAYO 2016'!$H$1417</f>
        <v>37164514</v>
      </c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7">
        <f t="shared" si="11"/>
        <v>0.39074567213114753</v>
      </c>
      <c r="CP19" s="25">
        <f t="shared" si="12"/>
        <v>23835486</v>
      </c>
      <c r="CQ19" s="25">
        <f t="shared" si="13"/>
        <v>0</v>
      </c>
      <c r="CR19" s="25">
        <f t="shared" si="13"/>
        <v>0</v>
      </c>
      <c r="CS19" s="25">
        <f t="shared" si="13"/>
        <v>0</v>
      </c>
      <c r="CT19" s="25">
        <f t="shared" si="13"/>
        <v>2835486</v>
      </c>
      <c r="CU19" s="25">
        <f t="shared" si="13"/>
        <v>0</v>
      </c>
      <c r="CV19" s="25">
        <f t="shared" si="13"/>
        <v>0</v>
      </c>
      <c r="CW19" s="25">
        <f t="shared" si="23"/>
        <v>0</v>
      </c>
      <c r="CX19" s="25">
        <f t="shared" si="23"/>
        <v>0</v>
      </c>
      <c r="CY19" s="25">
        <f t="shared" si="23"/>
        <v>0</v>
      </c>
      <c r="CZ19" s="25">
        <f t="shared" si="15"/>
        <v>0</v>
      </c>
      <c r="DA19" s="25">
        <f t="shared" si="15"/>
        <v>0</v>
      </c>
      <c r="DB19" s="25">
        <f t="shared" si="15"/>
        <v>0</v>
      </c>
      <c r="DC19" s="25">
        <f t="shared" si="24"/>
        <v>0</v>
      </c>
      <c r="DD19" s="25">
        <f t="shared" si="24"/>
        <v>0</v>
      </c>
      <c r="DE19" s="25">
        <f t="shared" si="24"/>
        <v>0</v>
      </c>
      <c r="DF19" s="25"/>
      <c r="DG19" s="25">
        <f t="shared" si="25"/>
        <v>0</v>
      </c>
      <c r="DH19" s="25">
        <f t="shared" si="25"/>
        <v>0</v>
      </c>
      <c r="DI19" s="25">
        <f t="shared" si="25"/>
        <v>21000000</v>
      </c>
      <c r="DK19" s="188"/>
      <c r="DL19" s="188"/>
      <c r="DM19" s="188"/>
      <c r="DN19" s="188"/>
      <c r="DO19" s="188"/>
    </row>
    <row r="20" spans="1:119" s="48" customFormat="1" ht="17.25" customHeight="1" thickBot="1" x14ac:dyDescent="0.3">
      <c r="A20" s="40"/>
      <c r="B20" s="281" t="s">
        <v>375</v>
      </c>
      <c r="C20" s="282"/>
      <c r="D20" s="282"/>
      <c r="E20" s="288"/>
      <c r="F20" s="41"/>
      <c r="G20" s="42">
        <f t="shared" ref="G20:V20" si="26">SUM(G4:G19)</f>
        <v>1391680977</v>
      </c>
      <c r="H20" s="42">
        <f t="shared" si="26"/>
        <v>0</v>
      </c>
      <c r="I20" s="42">
        <f t="shared" si="26"/>
        <v>450000000</v>
      </c>
      <c r="J20" s="42">
        <f t="shared" si="26"/>
        <v>0</v>
      </c>
      <c r="K20" s="42">
        <f t="shared" si="26"/>
        <v>749568554</v>
      </c>
      <c r="L20" s="42">
        <f t="shared" si="26"/>
        <v>14004396</v>
      </c>
      <c r="M20" s="42">
        <f t="shared" si="26"/>
        <v>0</v>
      </c>
      <c r="N20" s="42">
        <f t="shared" si="26"/>
        <v>0</v>
      </c>
      <c r="O20" s="42">
        <f t="shared" si="26"/>
        <v>0</v>
      </c>
      <c r="P20" s="42">
        <f t="shared" si="26"/>
        <v>0</v>
      </c>
      <c r="Q20" s="42">
        <f t="shared" si="26"/>
        <v>0</v>
      </c>
      <c r="R20" s="42">
        <f t="shared" si="26"/>
        <v>0</v>
      </c>
      <c r="S20" s="42">
        <f t="shared" si="26"/>
        <v>30431446</v>
      </c>
      <c r="T20" s="42">
        <f t="shared" si="26"/>
        <v>1796640</v>
      </c>
      <c r="U20" s="42">
        <f t="shared" si="26"/>
        <v>0</v>
      </c>
      <c r="V20" s="42">
        <f t="shared" si="26"/>
        <v>0</v>
      </c>
      <c r="W20" s="42"/>
      <c r="X20" s="42">
        <f>SUM(X4:X19)</f>
        <v>0</v>
      </c>
      <c r="Y20" s="42">
        <f>SUM(Y4:Y19)</f>
        <v>0</v>
      </c>
      <c r="Z20" s="42">
        <f>SUM(Z4:Z19)</f>
        <v>145879941</v>
      </c>
      <c r="AA20" s="43"/>
      <c r="AB20" s="44">
        <f t="shared" si="1"/>
        <v>0.59436305638314402</v>
      </c>
      <c r="AC20" s="45">
        <f>SUM(AC4:AC19)</f>
        <v>827163759</v>
      </c>
      <c r="AD20" s="45"/>
      <c r="AE20" s="45">
        <f t="shared" ref="AE20:AW20" si="27">SUM(AE4:AE19)</f>
        <v>0</v>
      </c>
      <c r="AF20" s="45">
        <f t="shared" si="27"/>
        <v>66567438</v>
      </c>
      <c r="AG20" s="45">
        <f t="shared" si="27"/>
        <v>0</v>
      </c>
      <c r="AH20" s="45">
        <f t="shared" si="27"/>
        <v>657031994</v>
      </c>
      <c r="AI20" s="45">
        <f t="shared" si="27"/>
        <v>14004396</v>
      </c>
      <c r="AJ20" s="45">
        <f t="shared" si="27"/>
        <v>0</v>
      </c>
      <c r="AK20" s="45">
        <f t="shared" si="27"/>
        <v>0</v>
      </c>
      <c r="AL20" s="45">
        <f t="shared" si="27"/>
        <v>0</v>
      </c>
      <c r="AM20" s="45">
        <f t="shared" si="27"/>
        <v>0</v>
      </c>
      <c r="AN20" s="45">
        <f t="shared" si="27"/>
        <v>0</v>
      </c>
      <c r="AO20" s="45">
        <f t="shared" si="27"/>
        <v>0</v>
      </c>
      <c r="AP20" s="45">
        <f t="shared" si="27"/>
        <v>23081653</v>
      </c>
      <c r="AQ20" s="45">
        <f t="shared" si="27"/>
        <v>1796640</v>
      </c>
      <c r="AR20" s="45">
        <f t="shared" si="27"/>
        <v>0</v>
      </c>
      <c r="AS20" s="45">
        <f t="shared" si="27"/>
        <v>0</v>
      </c>
      <c r="AT20" s="45">
        <f t="shared" si="27"/>
        <v>0</v>
      </c>
      <c r="AU20" s="45">
        <f t="shared" si="27"/>
        <v>0</v>
      </c>
      <c r="AV20" s="45">
        <f t="shared" si="27"/>
        <v>0</v>
      </c>
      <c r="AW20" s="45">
        <f t="shared" si="27"/>
        <v>64681638</v>
      </c>
      <c r="AX20" s="44">
        <f t="shared" si="2"/>
        <v>0.40563694361685598</v>
      </c>
      <c r="AY20" s="45">
        <f t="shared" ref="AY20:BN20" si="28">SUM(AY4:AY19)</f>
        <v>564517218</v>
      </c>
      <c r="AZ20" s="45">
        <f t="shared" si="28"/>
        <v>0</v>
      </c>
      <c r="BA20" s="45">
        <f t="shared" si="28"/>
        <v>383432562</v>
      </c>
      <c r="BB20" s="45">
        <f t="shared" si="28"/>
        <v>0</v>
      </c>
      <c r="BC20" s="45">
        <f t="shared" si="28"/>
        <v>92536560</v>
      </c>
      <c r="BD20" s="45">
        <f t="shared" si="28"/>
        <v>0</v>
      </c>
      <c r="BE20" s="45">
        <f t="shared" si="28"/>
        <v>0</v>
      </c>
      <c r="BF20" s="45">
        <f t="shared" si="28"/>
        <v>0</v>
      </c>
      <c r="BG20" s="45">
        <f t="shared" si="28"/>
        <v>0</v>
      </c>
      <c r="BH20" s="45">
        <f t="shared" si="28"/>
        <v>0</v>
      </c>
      <c r="BI20" s="45">
        <f t="shared" si="28"/>
        <v>0</v>
      </c>
      <c r="BJ20" s="45">
        <f t="shared" si="28"/>
        <v>0</v>
      </c>
      <c r="BK20" s="45">
        <f t="shared" si="28"/>
        <v>7349793</v>
      </c>
      <c r="BL20" s="45">
        <f t="shared" si="28"/>
        <v>0</v>
      </c>
      <c r="BM20" s="45">
        <f t="shared" si="28"/>
        <v>0</v>
      </c>
      <c r="BN20" s="45">
        <f t="shared" si="28"/>
        <v>0</v>
      </c>
      <c r="BO20" s="45"/>
      <c r="BP20" s="45">
        <f>SUM(BP4:BP19)</f>
        <v>0</v>
      </c>
      <c r="BQ20" s="45">
        <f>SUM(BQ4:BQ19)</f>
        <v>0</v>
      </c>
      <c r="BR20" s="45">
        <f>SUM(BR4:BR19)</f>
        <v>81198303</v>
      </c>
      <c r="BS20" s="46">
        <f t="shared" si="9"/>
        <v>0.4944725209102287</v>
      </c>
      <c r="BT20" s="45">
        <f t="shared" ref="BT20:CJ20" si="29">SUM(BT4:BT19)</f>
        <v>688148001</v>
      </c>
      <c r="BU20" s="45">
        <f t="shared" si="29"/>
        <v>0</v>
      </c>
      <c r="BV20" s="45">
        <f t="shared" si="29"/>
        <v>0</v>
      </c>
      <c r="BW20" s="45">
        <f t="shared" si="29"/>
        <v>67567438</v>
      </c>
      <c r="BX20" s="45">
        <f t="shared" si="29"/>
        <v>0</v>
      </c>
      <c r="BY20" s="45">
        <f t="shared" si="29"/>
        <v>524758636</v>
      </c>
      <c r="BZ20" s="45">
        <f t="shared" si="29"/>
        <v>14004396</v>
      </c>
      <c r="CA20" s="45">
        <f t="shared" si="29"/>
        <v>0</v>
      </c>
      <c r="CB20" s="45">
        <f t="shared" si="29"/>
        <v>0</v>
      </c>
      <c r="CC20" s="45">
        <f t="shared" si="29"/>
        <v>0</v>
      </c>
      <c r="CD20" s="45">
        <f t="shared" si="29"/>
        <v>0</v>
      </c>
      <c r="CE20" s="45">
        <f t="shared" si="29"/>
        <v>0</v>
      </c>
      <c r="CF20" s="45">
        <f t="shared" si="29"/>
        <v>0</v>
      </c>
      <c r="CG20" s="45">
        <f t="shared" si="29"/>
        <v>23071121</v>
      </c>
      <c r="CH20" s="45">
        <f t="shared" si="29"/>
        <v>1796640</v>
      </c>
      <c r="CI20" s="45">
        <f t="shared" si="29"/>
        <v>0</v>
      </c>
      <c r="CJ20" s="45">
        <f t="shared" si="29"/>
        <v>0</v>
      </c>
      <c r="CK20" s="45"/>
      <c r="CL20" s="45">
        <f>SUM(CL4:CL19)</f>
        <v>0</v>
      </c>
      <c r="CM20" s="45">
        <f>SUM(CM4:CM19)</f>
        <v>0</v>
      </c>
      <c r="CN20" s="45">
        <f>SUM(CN4:CN19)</f>
        <v>56949770</v>
      </c>
      <c r="CO20" s="46">
        <f t="shared" si="11"/>
        <v>0.50552747908977125</v>
      </c>
      <c r="CP20" s="45">
        <f t="shared" ref="CP20:DI20" si="30">SUM(CP4:CP19)</f>
        <v>703532976</v>
      </c>
      <c r="CQ20" s="45">
        <f t="shared" si="30"/>
        <v>0</v>
      </c>
      <c r="CR20" s="45">
        <f t="shared" si="30"/>
        <v>382432562</v>
      </c>
      <c r="CS20" s="45">
        <f t="shared" si="30"/>
        <v>0</v>
      </c>
      <c r="CT20" s="45">
        <f t="shared" si="30"/>
        <v>224809918</v>
      </c>
      <c r="CU20" s="45">
        <f t="shared" si="30"/>
        <v>0</v>
      </c>
      <c r="CV20" s="45">
        <f t="shared" si="30"/>
        <v>0</v>
      </c>
      <c r="CW20" s="45">
        <f t="shared" si="30"/>
        <v>0</v>
      </c>
      <c r="CX20" s="45">
        <f t="shared" si="30"/>
        <v>0</v>
      </c>
      <c r="CY20" s="45">
        <f t="shared" si="30"/>
        <v>0</v>
      </c>
      <c r="CZ20" s="45">
        <f t="shared" si="30"/>
        <v>0</v>
      </c>
      <c r="DA20" s="45">
        <f t="shared" si="30"/>
        <v>0</v>
      </c>
      <c r="DB20" s="45">
        <f t="shared" si="30"/>
        <v>7360325</v>
      </c>
      <c r="DC20" s="45">
        <f t="shared" si="30"/>
        <v>0</v>
      </c>
      <c r="DD20" s="45">
        <f t="shared" si="30"/>
        <v>0</v>
      </c>
      <c r="DE20" s="45">
        <f t="shared" si="30"/>
        <v>0</v>
      </c>
      <c r="DF20" s="45">
        <f t="shared" si="30"/>
        <v>0</v>
      </c>
      <c r="DG20" s="45">
        <f t="shared" si="30"/>
        <v>0</v>
      </c>
      <c r="DH20" s="45">
        <f t="shared" si="30"/>
        <v>0</v>
      </c>
      <c r="DI20" s="47">
        <f t="shared" si="30"/>
        <v>88930171</v>
      </c>
      <c r="DK20" s="189" t="s">
        <v>391</v>
      </c>
      <c r="DL20" s="189"/>
      <c r="DM20" s="190">
        <v>1391680977</v>
      </c>
      <c r="DN20" s="191">
        <v>688148001</v>
      </c>
      <c r="DO20" s="192">
        <v>0.4945</v>
      </c>
    </row>
    <row r="21" spans="1:119" ht="29.25" hidden="1" customHeight="1" thickTop="1" x14ac:dyDescent="0.25">
      <c r="A21" s="20" t="s">
        <v>87</v>
      </c>
      <c r="B21" s="231" t="s">
        <v>88</v>
      </c>
      <c r="C21" s="21" t="s">
        <v>89</v>
      </c>
      <c r="D21" s="22" t="s">
        <v>90</v>
      </c>
      <c r="E21" s="23">
        <v>410</v>
      </c>
      <c r="F21" s="49" t="s">
        <v>91</v>
      </c>
      <c r="G21" s="25">
        <f t="shared" ref="G21:G57" si="31">SUM(H21:Z21)</f>
        <v>450000000</v>
      </c>
      <c r="H21" s="50"/>
      <c r="I21" s="25">
        <v>450000000</v>
      </c>
      <c r="J21" s="51"/>
      <c r="K21" s="25"/>
      <c r="L21" s="50"/>
      <c r="M21" s="51"/>
      <c r="N21" s="51"/>
      <c r="O21" s="51"/>
      <c r="P21" s="51"/>
      <c r="Q21" s="52"/>
      <c r="R21" s="51"/>
      <c r="S21" s="51"/>
      <c r="T21" s="51"/>
      <c r="U21" s="51"/>
      <c r="V21" s="51"/>
      <c r="W21" s="51"/>
      <c r="X21" s="51"/>
      <c r="Y21" s="51"/>
      <c r="Z21" s="51"/>
      <c r="AB21" s="53">
        <f t="shared" si="1"/>
        <v>0.28551611555555556</v>
      </c>
      <c r="AC21" s="25">
        <f t="shared" ref="AC21:AC57" si="32">SUM(AD21:AW21)</f>
        <v>128482252</v>
      </c>
      <c r="AD21" s="25"/>
      <c r="AE21" s="25"/>
      <c r="AF21" s="25">
        <f>+'[6]JUNIO 2016'!$M$713</f>
        <v>128482252</v>
      </c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53">
        <f t="shared" si="2"/>
        <v>0.71448388444444444</v>
      </c>
      <c r="AY21" s="25">
        <f t="shared" ref="AY21:AY57" si="33">SUM(AZ21:BR21)</f>
        <v>321517748</v>
      </c>
      <c r="AZ21" s="25">
        <f t="shared" ref="AZ21:BN57" si="34">H21-AE21</f>
        <v>0</v>
      </c>
      <c r="BA21" s="25">
        <f t="shared" si="34"/>
        <v>321517748</v>
      </c>
      <c r="BB21" s="25">
        <f t="shared" si="34"/>
        <v>0</v>
      </c>
      <c r="BC21" s="25">
        <f t="shared" ref="BC21:BN35" si="35">+K21-AH21</f>
        <v>0</v>
      </c>
      <c r="BD21" s="25">
        <f t="shared" si="35"/>
        <v>0</v>
      </c>
      <c r="BE21" s="25">
        <f t="shared" si="35"/>
        <v>0</v>
      </c>
      <c r="BF21" s="25">
        <f t="shared" si="35"/>
        <v>0</v>
      </c>
      <c r="BG21" s="25">
        <f t="shared" si="35"/>
        <v>0</v>
      </c>
      <c r="BH21" s="25">
        <f t="shared" si="35"/>
        <v>0</v>
      </c>
      <c r="BI21" s="25">
        <f t="shared" si="35"/>
        <v>0</v>
      </c>
      <c r="BJ21" s="25">
        <f t="shared" si="35"/>
        <v>0</v>
      </c>
      <c r="BK21" s="25">
        <f t="shared" si="35"/>
        <v>0</v>
      </c>
      <c r="BL21" s="25">
        <f t="shared" si="35"/>
        <v>0</v>
      </c>
      <c r="BM21" s="25">
        <f t="shared" si="35"/>
        <v>0</v>
      </c>
      <c r="BN21" s="25">
        <f t="shared" si="35"/>
        <v>0</v>
      </c>
      <c r="BO21" s="25"/>
      <c r="BP21" s="25"/>
      <c r="BQ21" s="25"/>
      <c r="BR21" s="25">
        <f t="shared" ref="BR21:BR35" si="36">+Z21-AW21</f>
        <v>0</v>
      </c>
      <c r="BS21" s="27">
        <f t="shared" si="9"/>
        <v>0.24937963555555556</v>
      </c>
      <c r="BT21" s="25">
        <f t="shared" ref="BT21:BT57" si="37">SUM(BU21:CN21)</f>
        <v>112220836</v>
      </c>
      <c r="BU21" s="25"/>
      <c r="BV21" s="25"/>
      <c r="BW21" s="25">
        <f>+'[1]JULIO 2016'!$H$822</f>
        <v>112220836</v>
      </c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7">
        <f t="shared" si="11"/>
        <v>0.75062036444444447</v>
      </c>
      <c r="CP21" s="25">
        <f t="shared" ref="CP21:CP57" si="38">SUM(CQ21:DI21)</f>
        <v>337779164</v>
      </c>
      <c r="CQ21" s="25">
        <f t="shared" ref="CQ21:CV57" si="39">H21-BV21</f>
        <v>0</v>
      </c>
      <c r="CR21" s="25">
        <f t="shared" si="39"/>
        <v>337779164</v>
      </c>
      <c r="CS21" s="25">
        <f t="shared" si="39"/>
        <v>0</v>
      </c>
      <c r="CT21" s="25">
        <f t="shared" si="39"/>
        <v>0</v>
      </c>
      <c r="CU21" s="25">
        <f t="shared" si="39"/>
        <v>0</v>
      </c>
      <c r="CV21" s="25">
        <f t="shared" si="39"/>
        <v>0</v>
      </c>
      <c r="CW21" s="25">
        <f t="shared" ref="CW21:CY35" si="40">+N21-CB21</f>
        <v>0</v>
      </c>
      <c r="CX21" s="25">
        <f t="shared" si="40"/>
        <v>0</v>
      </c>
      <c r="CY21" s="25">
        <f t="shared" si="40"/>
        <v>0</v>
      </c>
      <c r="CZ21" s="25">
        <f t="shared" ref="CZ21:DE45" si="41">Q21-CE21</f>
        <v>0</v>
      </c>
      <c r="DA21" s="25">
        <f t="shared" si="41"/>
        <v>0</v>
      </c>
      <c r="DB21" s="25">
        <f t="shared" si="41"/>
        <v>0</v>
      </c>
      <c r="DC21" s="25">
        <f t="shared" ref="DC21:DE29" si="42">+T21-CH21</f>
        <v>0</v>
      </c>
      <c r="DD21" s="25">
        <f t="shared" si="42"/>
        <v>0</v>
      </c>
      <c r="DE21" s="25">
        <f t="shared" si="42"/>
        <v>0</v>
      </c>
      <c r="DF21" s="25"/>
      <c r="DG21" s="25">
        <f t="shared" ref="DG21:DI29" si="43">+X21-CL21</f>
        <v>0</v>
      </c>
      <c r="DH21" s="25">
        <f t="shared" si="43"/>
        <v>0</v>
      </c>
      <c r="DI21" s="25">
        <f t="shared" si="43"/>
        <v>0</v>
      </c>
      <c r="DK21" s="188"/>
      <c r="DL21" s="188"/>
      <c r="DM21" s="188"/>
      <c r="DN21" s="188"/>
      <c r="DO21" s="188"/>
    </row>
    <row r="22" spans="1:119" ht="35.25" hidden="1" customHeight="1" x14ac:dyDescent="0.25">
      <c r="A22" s="32"/>
      <c r="B22" s="226"/>
      <c r="C22" s="21" t="s">
        <v>92</v>
      </c>
      <c r="D22" s="22" t="s">
        <v>93</v>
      </c>
      <c r="E22" s="23">
        <v>410</v>
      </c>
      <c r="F22" s="24" t="s">
        <v>91</v>
      </c>
      <c r="G22" s="25">
        <f t="shared" si="31"/>
        <v>150000000</v>
      </c>
      <c r="H22" s="25"/>
      <c r="I22" s="25">
        <v>150000000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B22" s="27">
        <f t="shared" si="1"/>
        <v>0.4</v>
      </c>
      <c r="AC22" s="25">
        <f t="shared" si="32"/>
        <v>60000000</v>
      </c>
      <c r="AD22" s="25"/>
      <c r="AE22" s="25"/>
      <c r="AF22" s="25">
        <f>+'[1]JULIO 2016'!$M$837</f>
        <v>60000000</v>
      </c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7">
        <f t="shared" si="2"/>
        <v>0.6</v>
      </c>
      <c r="AY22" s="25">
        <f t="shared" si="33"/>
        <v>90000000</v>
      </c>
      <c r="AZ22" s="25">
        <f t="shared" si="34"/>
        <v>0</v>
      </c>
      <c r="BA22" s="25">
        <f t="shared" si="34"/>
        <v>90000000</v>
      </c>
      <c r="BB22" s="25">
        <f t="shared" si="34"/>
        <v>0</v>
      </c>
      <c r="BC22" s="25">
        <f t="shared" si="35"/>
        <v>0</v>
      </c>
      <c r="BD22" s="25">
        <f t="shared" si="35"/>
        <v>0</v>
      </c>
      <c r="BE22" s="25">
        <f t="shared" si="35"/>
        <v>0</v>
      </c>
      <c r="BF22" s="25">
        <f t="shared" si="35"/>
        <v>0</v>
      </c>
      <c r="BG22" s="25">
        <f t="shared" si="35"/>
        <v>0</v>
      </c>
      <c r="BH22" s="25">
        <f t="shared" si="35"/>
        <v>0</v>
      </c>
      <c r="BI22" s="25">
        <f t="shared" si="35"/>
        <v>0</v>
      </c>
      <c r="BJ22" s="25">
        <f t="shared" si="35"/>
        <v>0</v>
      </c>
      <c r="BK22" s="25">
        <f t="shared" si="35"/>
        <v>0</v>
      </c>
      <c r="BL22" s="25">
        <f t="shared" si="35"/>
        <v>0</v>
      </c>
      <c r="BM22" s="25">
        <f t="shared" si="35"/>
        <v>0</v>
      </c>
      <c r="BN22" s="25">
        <f t="shared" si="35"/>
        <v>0</v>
      </c>
      <c r="BO22" s="25"/>
      <c r="BP22" s="25"/>
      <c r="BQ22" s="25"/>
      <c r="BR22" s="25">
        <f t="shared" si="36"/>
        <v>0</v>
      </c>
      <c r="BS22" s="27">
        <f t="shared" si="9"/>
        <v>0.32020326666666665</v>
      </c>
      <c r="BT22" s="25">
        <f t="shared" si="37"/>
        <v>48030490</v>
      </c>
      <c r="BU22" s="25"/>
      <c r="BV22" s="25"/>
      <c r="BW22" s="25">
        <f>+'[2]MARZO 2016 ULTIMO'!$H$419</f>
        <v>48030490</v>
      </c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7">
        <f t="shared" si="11"/>
        <v>0.67979673333333335</v>
      </c>
      <c r="CP22" s="25">
        <f t="shared" si="38"/>
        <v>101969510</v>
      </c>
      <c r="CQ22" s="25">
        <f t="shared" si="39"/>
        <v>0</v>
      </c>
      <c r="CR22" s="25">
        <f t="shared" si="39"/>
        <v>101969510</v>
      </c>
      <c r="CS22" s="25">
        <f t="shared" si="39"/>
        <v>0</v>
      </c>
      <c r="CT22" s="25">
        <f t="shared" si="39"/>
        <v>0</v>
      </c>
      <c r="CU22" s="25">
        <f t="shared" si="39"/>
        <v>0</v>
      </c>
      <c r="CV22" s="25">
        <f t="shared" si="39"/>
        <v>0</v>
      </c>
      <c r="CW22" s="25">
        <f t="shared" si="40"/>
        <v>0</v>
      </c>
      <c r="CX22" s="25">
        <f t="shared" si="40"/>
        <v>0</v>
      </c>
      <c r="CY22" s="25">
        <f t="shared" si="40"/>
        <v>0</v>
      </c>
      <c r="CZ22" s="25">
        <f t="shared" si="41"/>
        <v>0</v>
      </c>
      <c r="DA22" s="25">
        <f t="shared" si="41"/>
        <v>0</v>
      </c>
      <c r="DB22" s="25">
        <f t="shared" si="41"/>
        <v>0</v>
      </c>
      <c r="DC22" s="25">
        <f t="shared" si="42"/>
        <v>0</v>
      </c>
      <c r="DD22" s="25">
        <f t="shared" si="42"/>
        <v>0</v>
      </c>
      <c r="DE22" s="25">
        <f t="shared" si="42"/>
        <v>0</v>
      </c>
      <c r="DF22" s="25"/>
      <c r="DG22" s="25">
        <f t="shared" si="43"/>
        <v>0</v>
      </c>
      <c r="DH22" s="25">
        <f t="shared" si="43"/>
        <v>0</v>
      </c>
      <c r="DI22" s="25">
        <f t="shared" si="43"/>
        <v>0</v>
      </c>
      <c r="DK22" s="188"/>
      <c r="DL22" s="188"/>
      <c r="DM22" s="188"/>
      <c r="DN22" s="188"/>
      <c r="DO22" s="188"/>
    </row>
    <row r="23" spans="1:119" ht="33.75" hidden="1" customHeight="1" x14ac:dyDescent="0.25">
      <c r="A23" s="32"/>
      <c r="B23" s="227"/>
      <c r="C23" s="21" t="s">
        <v>94</v>
      </c>
      <c r="D23" s="22" t="s">
        <v>95</v>
      </c>
      <c r="E23" s="23">
        <v>410</v>
      </c>
      <c r="F23" s="24" t="s">
        <v>91</v>
      </c>
      <c r="G23" s="25">
        <f t="shared" si="31"/>
        <v>200000000</v>
      </c>
      <c r="H23" s="25"/>
      <c r="I23" s="25">
        <v>200000000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B23" s="27">
        <f t="shared" si="1"/>
        <v>1</v>
      </c>
      <c r="AC23" s="25">
        <f t="shared" si="32"/>
        <v>200000000</v>
      </c>
      <c r="AD23" s="25"/>
      <c r="AE23" s="25"/>
      <c r="AF23" s="25">
        <f>+'[4]ENERO 2016'!$M$259</f>
        <v>200000000</v>
      </c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7">
        <f t="shared" si="2"/>
        <v>0</v>
      </c>
      <c r="AY23" s="25">
        <f t="shared" si="33"/>
        <v>0</v>
      </c>
      <c r="AZ23" s="25">
        <f t="shared" si="34"/>
        <v>0</v>
      </c>
      <c r="BA23" s="25">
        <f t="shared" si="34"/>
        <v>0</v>
      </c>
      <c r="BB23" s="25">
        <f t="shared" si="34"/>
        <v>0</v>
      </c>
      <c r="BC23" s="25">
        <f t="shared" si="35"/>
        <v>0</v>
      </c>
      <c r="BD23" s="25">
        <f t="shared" si="35"/>
        <v>0</v>
      </c>
      <c r="BE23" s="25">
        <f t="shared" si="35"/>
        <v>0</v>
      </c>
      <c r="BF23" s="25">
        <f t="shared" si="35"/>
        <v>0</v>
      </c>
      <c r="BG23" s="25">
        <f t="shared" si="35"/>
        <v>0</v>
      </c>
      <c r="BH23" s="25">
        <f t="shared" si="35"/>
        <v>0</v>
      </c>
      <c r="BI23" s="25">
        <f t="shared" si="35"/>
        <v>0</v>
      </c>
      <c r="BJ23" s="25">
        <f t="shared" si="35"/>
        <v>0</v>
      </c>
      <c r="BK23" s="25">
        <f t="shared" si="35"/>
        <v>0</v>
      </c>
      <c r="BL23" s="25">
        <f t="shared" si="35"/>
        <v>0</v>
      </c>
      <c r="BM23" s="25">
        <f t="shared" si="35"/>
        <v>0</v>
      </c>
      <c r="BN23" s="25">
        <f t="shared" si="35"/>
        <v>0</v>
      </c>
      <c r="BO23" s="25"/>
      <c r="BP23" s="25"/>
      <c r="BQ23" s="25"/>
      <c r="BR23" s="25">
        <f t="shared" si="36"/>
        <v>0</v>
      </c>
      <c r="BS23" s="27">
        <f t="shared" si="9"/>
        <v>0.84682610999999997</v>
      </c>
      <c r="BT23" s="25">
        <f t="shared" si="37"/>
        <v>169365222</v>
      </c>
      <c r="BU23" s="25"/>
      <c r="BV23" s="25"/>
      <c r="BW23" s="25">
        <f>+'[1]JULIO 2016'!$H$845</f>
        <v>169365222</v>
      </c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7">
        <f t="shared" si="11"/>
        <v>0.15317389000000003</v>
      </c>
      <c r="CP23" s="25">
        <f t="shared" si="38"/>
        <v>30634778</v>
      </c>
      <c r="CQ23" s="25">
        <f t="shared" si="39"/>
        <v>0</v>
      </c>
      <c r="CR23" s="25">
        <f t="shared" si="39"/>
        <v>30634778</v>
      </c>
      <c r="CS23" s="25">
        <f t="shared" si="39"/>
        <v>0</v>
      </c>
      <c r="CT23" s="25">
        <f t="shared" si="39"/>
        <v>0</v>
      </c>
      <c r="CU23" s="25">
        <f t="shared" si="39"/>
        <v>0</v>
      </c>
      <c r="CV23" s="25">
        <f t="shared" si="39"/>
        <v>0</v>
      </c>
      <c r="CW23" s="25">
        <f t="shared" si="40"/>
        <v>0</v>
      </c>
      <c r="CX23" s="25">
        <f t="shared" si="40"/>
        <v>0</v>
      </c>
      <c r="CY23" s="25">
        <f t="shared" si="40"/>
        <v>0</v>
      </c>
      <c r="CZ23" s="25">
        <f t="shared" si="41"/>
        <v>0</v>
      </c>
      <c r="DA23" s="25">
        <f t="shared" si="41"/>
        <v>0</v>
      </c>
      <c r="DB23" s="25">
        <f t="shared" si="41"/>
        <v>0</v>
      </c>
      <c r="DC23" s="25">
        <f t="shared" si="42"/>
        <v>0</v>
      </c>
      <c r="DD23" s="25">
        <f t="shared" si="42"/>
        <v>0</v>
      </c>
      <c r="DE23" s="25">
        <f t="shared" si="42"/>
        <v>0</v>
      </c>
      <c r="DF23" s="25"/>
      <c r="DG23" s="25">
        <f t="shared" si="43"/>
        <v>0</v>
      </c>
      <c r="DH23" s="25">
        <f t="shared" si="43"/>
        <v>0</v>
      </c>
      <c r="DI23" s="25">
        <f t="shared" si="43"/>
        <v>0</v>
      </c>
      <c r="DK23" s="188"/>
      <c r="DL23" s="188"/>
      <c r="DM23" s="188"/>
      <c r="DN23" s="188"/>
      <c r="DO23" s="188"/>
    </row>
    <row r="24" spans="1:119" ht="36" hidden="1" customHeight="1" x14ac:dyDescent="0.25">
      <c r="A24" s="32"/>
      <c r="B24" s="225" t="s">
        <v>96</v>
      </c>
      <c r="C24" s="54" t="s">
        <v>97</v>
      </c>
      <c r="D24" s="22" t="s">
        <v>98</v>
      </c>
      <c r="E24" s="23">
        <v>410</v>
      </c>
      <c r="F24" s="24" t="s">
        <v>91</v>
      </c>
      <c r="G24" s="25">
        <f t="shared" si="31"/>
        <v>10000000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>
        <v>10000000</v>
      </c>
      <c r="V24" s="25"/>
      <c r="W24" s="25"/>
      <c r="X24" s="25"/>
      <c r="Y24" s="25"/>
      <c r="Z24" s="25"/>
      <c r="AB24" s="27">
        <f t="shared" si="1"/>
        <v>7.0000000000000007E-2</v>
      </c>
      <c r="AC24" s="25">
        <f t="shared" si="32"/>
        <v>700000</v>
      </c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>
        <f>+'[1]JULIO 2016'!$Y$889</f>
        <v>700000</v>
      </c>
      <c r="AS24" s="25"/>
      <c r="AT24" s="25"/>
      <c r="AU24" s="25"/>
      <c r="AV24" s="25"/>
      <c r="AW24" s="25"/>
      <c r="AX24" s="27">
        <f t="shared" si="2"/>
        <v>0.92999999999999994</v>
      </c>
      <c r="AY24" s="25">
        <f t="shared" si="33"/>
        <v>9300000</v>
      </c>
      <c r="AZ24" s="25">
        <f t="shared" si="34"/>
        <v>0</v>
      </c>
      <c r="BA24" s="25">
        <f t="shared" si="34"/>
        <v>0</v>
      </c>
      <c r="BB24" s="25">
        <f t="shared" si="34"/>
        <v>0</v>
      </c>
      <c r="BC24" s="25">
        <f t="shared" si="35"/>
        <v>0</v>
      </c>
      <c r="BD24" s="25">
        <f t="shared" si="35"/>
        <v>0</v>
      </c>
      <c r="BE24" s="25">
        <f t="shared" si="35"/>
        <v>0</v>
      </c>
      <c r="BF24" s="25">
        <f t="shared" si="35"/>
        <v>0</v>
      </c>
      <c r="BG24" s="25">
        <f t="shared" si="35"/>
        <v>0</v>
      </c>
      <c r="BH24" s="25">
        <f t="shared" si="35"/>
        <v>0</v>
      </c>
      <c r="BI24" s="25">
        <f t="shared" si="35"/>
        <v>0</v>
      </c>
      <c r="BJ24" s="25">
        <f t="shared" si="35"/>
        <v>0</v>
      </c>
      <c r="BK24" s="25">
        <f t="shared" si="35"/>
        <v>0</v>
      </c>
      <c r="BL24" s="25">
        <f t="shared" si="35"/>
        <v>0</v>
      </c>
      <c r="BM24" s="25">
        <f t="shared" si="35"/>
        <v>9300000</v>
      </c>
      <c r="BN24" s="25">
        <f t="shared" si="35"/>
        <v>0</v>
      </c>
      <c r="BO24" s="25"/>
      <c r="BP24" s="25"/>
      <c r="BQ24" s="25"/>
      <c r="BR24" s="25">
        <f t="shared" si="36"/>
        <v>0</v>
      </c>
      <c r="BS24" s="27">
        <f t="shared" si="9"/>
        <v>7.0000000000000007E-2</v>
      </c>
      <c r="BT24" s="25">
        <f t="shared" si="37"/>
        <v>700000</v>
      </c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>
        <f>+'[1]JULIO 2016'!$H$887</f>
        <v>700000</v>
      </c>
      <c r="CJ24" s="25"/>
      <c r="CK24" s="25"/>
      <c r="CL24" s="25"/>
      <c r="CM24" s="25"/>
      <c r="CN24" s="25"/>
      <c r="CO24" s="27">
        <f t="shared" si="11"/>
        <v>0.92999999999999994</v>
      </c>
      <c r="CP24" s="25">
        <f t="shared" si="38"/>
        <v>9300000</v>
      </c>
      <c r="CQ24" s="25">
        <f t="shared" si="39"/>
        <v>0</v>
      </c>
      <c r="CR24" s="25">
        <f t="shared" si="39"/>
        <v>0</v>
      </c>
      <c r="CS24" s="25">
        <f t="shared" si="39"/>
        <v>0</v>
      </c>
      <c r="CT24" s="25">
        <f t="shared" si="39"/>
        <v>0</v>
      </c>
      <c r="CU24" s="25">
        <f t="shared" si="39"/>
        <v>0</v>
      </c>
      <c r="CV24" s="25">
        <f t="shared" si="39"/>
        <v>0</v>
      </c>
      <c r="CW24" s="25">
        <f t="shared" si="40"/>
        <v>0</v>
      </c>
      <c r="CX24" s="25">
        <f t="shared" si="40"/>
        <v>0</v>
      </c>
      <c r="CY24" s="25">
        <f t="shared" si="40"/>
        <v>0</v>
      </c>
      <c r="CZ24" s="25">
        <f t="shared" si="41"/>
        <v>0</v>
      </c>
      <c r="DA24" s="25">
        <f t="shared" si="41"/>
        <v>0</v>
      </c>
      <c r="DB24" s="25">
        <f t="shared" si="41"/>
        <v>0</v>
      </c>
      <c r="DC24" s="25">
        <f t="shared" si="42"/>
        <v>0</v>
      </c>
      <c r="DD24" s="25">
        <f t="shared" si="42"/>
        <v>9300000</v>
      </c>
      <c r="DE24" s="25">
        <f t="shared" si="42"/>
        <v>0</v>
      </c>
      <c r="DF24" s="25"/>
      <c r="DG24" s="25">
        <f t="shared" si="43"/>
        <v>0</v>
      </c>
      <c r="DH24" s="25">
        <f t="shared" si="43"/>
        <v>0</v>
      </c>
      <c r="DI24" s="25">
        <f t="shared" si="43"/>
        <v>0</v>
      </c>
      <c r="DK24" s="188"/>
      <c r="DL24" s="188"/>
      <c r="DM24" s="188"/>
      <c r="DN24" s="188"/>
      <c r="DO24" s="188"/>
    </row>
    <row r="25" spans="1:119" ht="33" hidden="1" customHeight="1" x14ac:dyDescent="0.25">
      <c r="A25" s="32"/>
      <c r="B25" s="226"/>
      <c r="C25" s="21" t="s">
        <v>99</v>
      </c>
      <c r="D25" s="22" t="s">
        <v>100</v>
      </c>
      <c r="E25" s="23">
        <v>410</v>
      </c>
      <c r="F25" s="24" t="s">
        <v>101</v>
      </c>
      <c r="G25" s="25">
        <f>SUM(H25:Z25)</f>
        <v>10000000</v>
      </c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>
        <v>10000000</v>
      </c>
      <c r="V25" s="25"/>
      <c r="W25" s="25"/>
      <c r="X25" s="25"/>
      <c r="Y25" s="25"/>
      <c r="Z25" s="25"/>
      <c r="AB25" s="27">
        <f t="shared" si="1"/>
        <v>1</v>
      </c>
      <c r="AC25" s="25">
        <f t="shared" si="32"/>
        <v>10000000</v>
      </c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>
        <f>+'[3]ABRIL 2016'!$Y$572</f>
        <v>10000000</v>
      </c>
      <c r="AS25" s="25"/>
      <c r="AT25" s="25"/>
      <c r="AU25" s="25"/>
      <c r="AV25" s="25"/>
      <c r="AW25" s="25"/>
      <c r="AX25" s="27">
        <f t="shared" si="2"/>
        <v>0</v>
      </c>
      <c r="AY25" s="25">
        <f t="shared" si="33"/>
        <v>0</v>
      </c>
      <c r="AZ25" s="25">
        <f t="shared" si="34"/>
        <v>0</v>
      </c>
      <c r="BA25" s="25">
        <f t="shared" si="34"/>
        <v>0</v>
      </c>
      <c r="BB25" s="25">
        <f t="shared" si="34"/>
        <v>0</v>
      </c>
      <c r="BC25" s="25">
        <f t="shared" si="35"/>
        <v>0</v>
      </c>
      <c r="BD25" s="25">
        <f t="shared" si="35"/>
        <v>0</v>
      </c>
      <c r="BE25" s="25">
        <f t="shared" si="35"/>
        <v>0</v>
      </c>
      <c r="BF25" s="25">
        <f t="shared" si="35"/>
        <v>0</v>
      </c>
      <c r="BG25" s="25">
        <f t="shared" si="35"/>
        <v>0</v>
      </c>
      <c r="BH25" s="25">
        <f t="shared" si="35"/>
        <v>0</v>
      </c>
      <c r="BI25" s="25">
        <f t="shared" si="35"/>
        <v>0</v>
      </c>
      <c r="BJ25" s="25">
        <f t="shared" si="35"/>
        <v>0</v>
      </c>
      <c r="BK25" s="25">
        <f t="shared" si="35"/>
        <v>0</v>
      </c>
      <c r="BL25" s="25">
        <f t="shared" si="35"/>
        <v>0</v>
      </c>
      <c r="BM25" s="25">
        <f t="shared" si="35"/>
        <v>0</v>
      </c>
      <c r="BN25" s="25">
        <f t="shared" si="35"/>
        <v>0</v>
      </c>
      <c r="BO25" s="25"/>
      <c r="BP25" s="25"/>
      <c r="BQ25" s="25"/>
      <c r="BR25" s="25">
        <f t="shared" si="36"/>
        <v>0</v>
      </c>
      <c r="BS25" s="27">
        <f t="shared" si="9"/>
        <v>1</v>
      </c>
      <c r="BT25" s="25">
        <f t="shared" si="37"/>
        <v>10000000</v>
      </c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>
        <f>+'[3]ABRIL 2016'!$Y$572</f>
        <v>10000000</v>
      </c>
      <c r="CJ25" s="25"/>
      <c r="CK25" s="25"/>
      <c r="CL25" s="25"/>
      <c r="CM25" s="25"/>
      <c r="CN25" s="25"/>
      <c r="CO25" s="27">
        <f t="shared" si="11"/>
        <v>0</v>
      </c>
      <c r="CP25" s="25">
        <f t="shared" si="38"/>
        <v>0</v>
      </c>
      <c r="CQ25" s="25">
        <f t="shared" si="39"/>
        <v>0</v>
      </c>
      <c r="CR25" s="25">
        <f t="shared" si="39"/>
        <v>0</v>
      </c>
      <c r="CS25" s="25">
        <f t="shared" si="39"/>
        <v>0</v>
      </c>
      <c r="CT25" s="25">
        <f t="shared" si="39"/>
        <v>0</v>
      </c>
      <c r="CU25" s="25">
        <f t="shared" si="39"/>
        <v>0</v>
      </c>
      <c r="CV25" s="25">
        <f t="shared" si="39"/>
        <v>0</v>
      </c>
      <c r="CW25" s="25">
        <f t="shared" si="40"/>
        <v>0</v>
      </c>
      <c r="CX25" s="25">
        <f t="shared" si="40"/>
        <v>0</v>
      </c>
      <c r="CY25" s="25">
        <f t="shared" si="40"/>
        <v>0</v>
      </c>
      <c r="CZ25" s="25">
        <f t="shared" si="41"/>
        <v>0</v>
      </c>
      <c r="DA25" s="25">
        <f t="shared" si="41"/>
        <v>0</v>
      </c>
      <c r="DB25" s="25">
        <f t="shared" si="41"/>
        <v>0</v>
      </c>
      <c r="DC25" s="25">
        <f t="shared" si="42"/>
        <v>0</v>
      </c>
      <c r="DD25" s="25">
        <f t="shared" si="42"/>
        <v>0</v>
      </c>
      <c r="DE25" s="25">
        <f t="shared" si="42"/>
        <v>0</v>
      </c>
      <c r="DF25" s="25"/>
      <c r="DG25" s="25">
        <f t="shared" si="43"/>
        <v>0</v>
      </c>
      <c r="DH25" s="25">
        <f t="shared" si="43"/>
        <v>0</v>
      </c>
      <c r="DI25" s="25">
        <f t="shared" si="43"/>
        <v>0</v>
      </c>
      <c r="DK25" s="188"/>
      <c r="DL25" s="188"/>
      <c r="DM25" s="188"/>
      <c r="DN25" s="188"/>
      <c r="DO25" s="188"/>
    </row>
    <row r="26" spans="1:119" ht="36.75" hidden="1" customHeight="1" x14ac:dyDescent="0.25">
      <c r="A26" s="32"/>
      <c r="B26" s="226"/>
      <c r="C26" s="21" t="s">
        <v>102</v>
      </c>
      <c r="D26" s="22" t="s">
        <v>103</v>
      </c>
      <c r="E26" s="23">
        <v>410</v>
      </c>
      <c r="F26" s="24" t="s">
        <v>101</v>
      </c>
      <c r="G26" s="25">
        <f t="shared" si="31"/>
        <v>0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>
        <f>20000000-20000000</f>
        <v>0</v>
      </c>
      <c r="V26" s="25"/>
      <c r="W26" s="25"/>
      <c r="X26" s="25"/>
      <c r="Y26" s="25"/>
      <c r="Z26" s="25"/>
      <c r="AB26" s="27" t="e">
        <f t="shared" si="1"/>
        <v>#DIV/0!</v>
      </c>
      <c r="AC26" s="25">
        <f t="shared" si="32"/>
        <v>0</v>
      </c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7" t="e">
        <f t="shared" si="2"/>
        <v>#DIV/0!</v>
      </c>
      <c r="AY26" s="25">
        <f t="shared" si="33"/>
        <v>0</v>
      </c>
      <c r="AZ26" s="25">
        <f t="shared" si="34"/>
        <v>0</v>
      </c>
      <c r="BA26" s="25">
        <f t="shared" si="34"/>
        <v>0</v>
      </c>
      <c r="BB26" s="25">
        <f t="shared" si="34"/>
        <v>0</v>
      </c>
      <c r="BC26" s="25">
        <f t="shared" si="35"/>
        <v>0</v>
      </c>
      <c r="BD26" s="25">
        <f t="shared" si="35"/>
        <v>0</v>
      </c>
      <c r="BE26" s="25">
        <f t="shared" si="35"/>
        <v>0</v>
      </c>
      <c r="BF26" s="25">
        <f t="shared" si="35"/>
        <v>0</v>
      </c>
      <c r="BG26" s="25">
        <f t="shared" si="35"/>
        <v>0</v>
      </c>
      <c r="BH26" s="25">
        <f t="shared" si="35"/>
        <v>0</v>
      </c>
      <c r="BI26" s="25">
        <f t="shared" si="35"/>
        <v>0</v>
      </c>
      <c r="BJ26" s="25">
        <f t="shared" si="35"/>
        <v>0</v>
      </c>
      <c r="BK26" s="25">
        <f t="shared" si="35"/>
        <v>0</v>
      </c>
      <c r="BL26" s="25">
        <f t="shared" si="35"/>
        <v>0</v>
      </c>
      <c r="BM26" s="25">
        <f t="shared" si="35"/>
        <v>0</v>
      </c>
      <c r="BN26" s="25">
        <f t="shared" si="35"/>
        <v>0</v>
      </c>
      <c r="BO26" s="25"/>
      <c r="BP26" s="25"/>
      <c r="BQ26" s="25"/>
      <c r="BR26" s="25">
        <f t="shared" si="36"/>
        <v>0</v>
      </c>
      <c r="BS26" s="27" t="e">
        <f t="shared" si="9"/>
        <v>#DIV/0!</v>
      </c>
      <c r="BT26" s="25">
        <f t="shared" si="37"/>
        <v>0</v>
      </c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7" t="e">
        <f t="shared" si="11"/>
        <v>#DIV/0!</v>
      </c>
      <c r="CP26" s="25">
        <f t="shared" si="38"/>
        <v>0</v>
      </c>
      <c r="CQ26" s="25">
        <f t="shared" si="39"/>
        <v>0</v>
      </c>
      <c r="CR26" s="25">
        <f t="shared" si="39"/>
        <v>0</v>
      </c>
      <c r="CS26" s="25">
        <f t="shared" si="39"/>
        <v>0</v>
      </c>
      <c r="CT26" s="25">
        <f t="shared" si="39"/>
        <v>0</v>
      </c>
      <c r="CU26" s="25">
        <f t="shared" si="39"/>
        <v>0</v>
      </c>
      <c r="CV26" s="25">
        <f t="shared" si="39"/>
        <v>0</v>
      </c>
      <c r="CW26" s="25">
        <f t="shared" si="40"/>
        <v>0</v>
      </c>
      <c r="CX26" s="25">
        <f t="shared" si="40"/>
        <v>0</v>
      </c>
      <c r="CY26" s="25">
        <f t="shared" si="40"/>
        <v>0</v>
      </c>
      <c r="CZ26" s="25">
        <f t="shared" si="41"/>
        <v>0</v>
      </c>
      <c r="DA26" s="25">
        <f t="shared" si="41"/>
        <v>0</v>
      </c>
      <c r="DB26" s="25">
        <f t="shared" si="41"/>
        <v>0</v>
      </c>
      <c r="DC26" s="25">
        <f t="shared" si="42"/>
        <v>0</v>
      </c>
      <c r="DD26" s="25">
        <f t="shared" si="42"/>
        <v>0</v>
      </c>
      <c r="DE26" s="25">
        <f t="shared" si="42"/>
        <v>0</v>
      </c>
      <c r="DF26" s="25"/>
      <c r="DG26" s="25">
        <f t="shared" si="43"/>
        <v>0</v>
      </c>
      <c r="DH26" s="25">
        <f t="shared" si="43"/>
        <v>0</v>
      </c>
      <c r="DI26" s="25">
        <f t="shared" si="43"/>
        <v>0</v>
      </c>
      <c r="DK26" s="188"/>
      <c r="DL26" s="188"/>
      <c r="DM26" s="188"/>
      <c r="DN26" s="188"/>
      <c r="DO26" s="188"/>
    </row>
    <row r="27" spans="1:119" ht="36.75" hidden="1" customHeight="1" x14ac:dyDescent="0.25">
      <c r="A27" s="32"/>
      <c r="B27" s="226"/>
      <c r="C27" s="21" t="s">
        <v>104</v>
      </c>
      <c r="D27" s="22" t="s">
        <v>105</v>
      </c>
      <c r="E27" s="23">
        <v>410</v>
      </c>
      <c r="F27" s="24" t="s">
        <v>101</v>
      </c>
      <c r="G27" s="25">
        <f t="shared" si="31"/>
        <v>27000000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>
        <f>50000000-23000000</f>
        <v>27000000</v>
      </c>
      <c r="V27" s="25"/>
      <c r="W27" s="25"/>
      <c r="X27" s="25"/>
      <c r="Y27" s="25"/>
      <c r="Z27" s="25"/>
      <c r="AB27" s="27">
        <f t="shared" si="1"/>
        <v>1</v>
      </c>
      <c r="AC27" s="25">
        <f t="shared" si="32"/>
        <v>27000000</v>
      </c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>
        <f>+'[3]ABRIL 2016'!$Y$585</f>
        <v>27000000</v>
      </c>
      <c r="AS27" s="25"/>
      <c r="AT27" s="25"/>
      <c r="AU27" s="25"/>
      <c r="AV27" s="25"/>
      <c r="AW27" s="25"/>
      <c r="AX27" s="27">
        <f t="shared" si="2"/>
        <v>0</v>
      </c>
      <c r="AY27" s="25">
        <f t="shared" si="33"/>
        <v>0</v>
      </c>
      <c r="AZ27" s="25">
        <f t="shared" si="34"/>
        <v>0</v>
      </c>
      <c r="BA27" s="25">
        <f t="shared" si="34"/>
        <v>0</v>
      </c>
      <c r="BB27" s="25">
        <f t="shared" si="34"/>
        <v>0</v>
      </c>
      <c r="BC27" s="25">
        <f t="shared" si="35"/>
        <v>0</v>
      </c>
      <c r="BD27" s="25">
        <f t="shared" si="35"/>
        <v>0</v>
      </c>
      <c r="BE27" s="25">
        <f t="shared" si="35"/>
        <v>0</v>
      </c>
      <c r="BF27" s="25">
        <f t="shared" si="35"/>
        <v>0</v>
      </c>
      <c r="BG27" s="25">
        <f t="shared" si="35"/>
        <v>0</v>
      </c>
      <c r="BH27" s="25">
        <f t="shared" si="35"/>
        <v>0</v>
      </c>
      <c r="BI27" s="25">
        <f t="shared" si="35"/>
        <v>0</v>
      </c>
      <c r="BJ27" s="25">
        <f t="shared" si="35"/>
        <v>0</v>
      </c>
      <c r="BK27" s="25">
        <f t="shared" si="35"/>
        <v>0</v>
      </c>
      <c r="BL27" s="25">
        <f t="shared" si="35"/>
        <v>0</v>
      </c>
      <c r="BM27" s="25">
        <f t="shared" si="35"/>
        <v>0</v>
      </c>
      <c r="BN27" s="25">
        <f t="shared" si="35"/>
        <v>0</v>
      </c>
      <c r="BO27" s="25"/>
      <c r="BP27" s="25"/>
      <c r="BQ27" s="25"/>
      <c r="BR27" s="25">
        <f t="shared" si="36"/>
        <v>0</v>
      </c>
      <c r="BS27" s="27">
        <f t="shared" si="9"/>
        <v>0.57851851851851854</v>
      </c>
      <c r="BT27" s="25">
        <f t="shared" si="37"/>
        <v>15620000</v>
      </c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>
        <f>+'[6]JUNIO 2016'!$H$781</f>
        <v>15620000</v>
      </c>
      <c r="CJ27" s="25"/>
      <c r="CK27" s="25"/>
      <c r="CL27" s="25"/>
      <c r="CM27" s="25"/>
      <c r="CN27" s="25"/>
      <c r="CO27" s="27">
        <f t="shared" si="11"/>
        <v>0.42148148148148146</v>
      </c>
      <c r="CP27" s="25">
        <f t="shared" si="38"/>
        <v>11380000</v>
      </c>
      <c r="CQ27" s="25">
        <f t="shared" si="39"/>
        <v>0</v>
      </c>
      <c r="CR27" s="25">
        <f t="shared" si="39"/>
        <v>0</v>
      </c>
      <c r="CS27" s="25">
        <f t="shared" si="39"/>
        <v>0</v>
      </c>
      <c r="CT27" s="25">
        <f t="shared" si="39"/>
        <v>0</v>
      </c>
      <c r="CU27" s="25">
        <f t="shared" si="39"/>
        <v>0</v>
      </c>
      <c r="CV27" s="25">
        <f t="shared" si="39"/>
        <v>0</v>
      </c>
      <c r="CW27" s="25">
        <f t="shared" si="40"/>
        <v>0</v>
      </c>
      <c r="CX27" s="25">
        <f t="shared" si="40"/>
        <v>0</v>
      </c>
      <c r="CY27" s="25">
        <f t="shared" si="40"/>
        <v>0</v>
      </c>
      <c r="CZ27" s="25">
        <f t="shared" si="41"/>
        <v>0</v>
      </c>
      <c r="DA27" s="25">
        <f t="shared" si="41"/>
        <v>0</v>
      </c>
      <c r="DB27" s="25">
        <f t="shared" si="41"/>
        <v>0</v>
      </c>
      <c r="DC27" s="25">
        <f t="shared" si="42"/>
        <v>0</v>
      </c>
      <c r="DD27" s="25">
        <f t="shared" si="42"/>
        <v>11380000</v>
      </c>
      <c r="DE27" s="25">
        <f t="shared" si="42"/>
        <v>0</v>
      </c>
      <c r="DF27" s="25"/>
      <c r="DG27" s="25">
        <f t="shared" si="43"/>
        <v>0</v>
      </c>
      <c r="DH27" s="25">
        <f t="shared" si="43"/>
        <v>0</v>
      </c>
      <c r="DI27" s="25">
        <f t="shared" si="43"/>
        <v>0</v>
      </c>
      <c r="DK27" s="188"/>
      <c r="DL27" s="188"/>
      <c r="DM27" s="188"/>
      <c r="DN27" s="188"/>
      <c r="DO27" s="188"/>
    </row>
    <row r="28" spans="1:119" ht="37.5" hidden="1" customHeight="1" x14ac:dyDescent="0.25">
      <c r="A28" s="32"/>
      <c r="B28" s="226"/>
      <c r="C28" s="21" t="s">
        <v>106</v>
      </c>
      <c r="D28" s="22" t="s">
        <v>107</v>
      </c>
      <c r="E28" s="23">
        <v>410</v>
      </c>
      <c r="F28" s="24" t="s">
        <v>108</v>
      </c>
      <c r="G28" s="25">
        <f t="shared" si="31"/>
        <v>105000000</v>
      </c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>
        <v>100000000</v>
      </c>
      <c r="V28" s="25"/>
      <c r="W28" s="25"/>
      <c r="X28" s="25"/>
      <c r="Y28" s="25"/>
      <c r="Z28" s="25">
        <v>5000000</v>
      </c>
      <c r="AB28" s="27">
        <f t="shared" si="1"/>
        <v>0.77389732380952381</v>
      </c>
      <c r="AC28" s="25">
        <f t="shared" si="32"/>
        <v>81259219</v>
      </c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>
        <f>+'[1]JULIO 2016'!$Y$917</f>
        <v>80108719</v>
      </c>
      <c r="AS28" s="25"/>
      <c r="AT28" s="25"/>
      <c r="AU28" s="25"/>
      <c r="AV28" s="25"/>
      <c r="AW28" s="25">
        <v>1150500</v>
      </c>
      <c r="AX28" s="27">
        <f t="shared" si="2"/>
        <v>0.22610267619047619</v>
      </c>
      <c r="AY28" s="25">
        <f t="shared" si="33"/>
        <v>23740781</v>
      </c>
      <c r="AZ28" s="25">
        <f t="shared" si="34"/>
        <v>0</v>
      </c>
      <c r="BA28" s="25">
        <f t="shared" si="34"/>
        <v>0</v>
      </c>
      <c r="BB28" s="25">
        <f t="shared" si="34"/>
        <v>0</v>
      </c>
      <c r="BC28" s="25">
        <f t="shared" si="35"/>
        <v>0</v>
      </c>
      <c r="BD28" s="25">
        <f t="shared" si="35"/>
        <v>0</v>
      </c>
      <c r="BE28" s="25">
        <f t="shared" si="35"/>
        <v>0</v>
      </c>
      <c r="BF28" s="25">
        <f t="shared" si="35"/>
        <v>0</v>
      </c>
      <c r="BG28" s="25">
        <f t="shared" si="35"/>
        <v>0</v>
      </c>
      <c r="BH28" s="25">
        <f t="shared" si="35"/>
        <v>0</v>
      </c>
      <c r="BI28" s="25">
        <f t="shared" si="35"/>
        <v>0</v>
      </c>
      <c r="BJ28" s="25">
        <f t="shared" si="35"/>
        <v>0</v>
      </c>
      <c r="BK28" s="25">
        <f t="shared" si="35"/>
        <v>0</v>
      </c>
      <c r="BL28" s="25">
        <f t="shared" si="35"/>
        <v>0</v>
      </c>
      <c r="BM28" s="25">
        <f t="shared" si="35"/>
        <v>19891281</v>
      </c>
      <c r="BN28" s="25">
        <f t="shared" si="35"/>
        <v>0</v>
      </c>
      <c r="BO28" s="25"/>
      <c r="BP28" s="25"/>
      <c r="BQ28" s="25"/>
      <c r="BR28" s="25">
        <f t="shared" si="36"/>
        <v>3849500</v>
      </c>
      <c r="BS28" s="27">
        <f t="shared" si="9"/>
        <v>0.77389732380952381</v>
      </c>
      <c r="BT28" s="25">
        <f t="shared" si="37"/>
        <v>81259219</v>
      </c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>
        <f>+'[1]JULIO 2016'!$Y$917</f>
        <v>80108719</v>
      </c>
      <c r="CJ28" s="25"/>
      <c r="CK28" s="25"/>
      <c r="CL28" s="25"/>
      <c r="CM28" s="25"/>
      <c r="CN28" s="25">
        <v>1150500</v>
      </c>
      <c r="CO28" s="27">
        <f t="shared" si="11"/>
        <v>0.22610267619047619</v>
      </c>
      <c r="CP28" s="25">
        <f t="shared" si="38"/>
        <v>23740781</v>
      </c>
      <c r="CQ28" s="25">
        <f t="shared" si="39"/>
        <v>0</v>
      </c>
      <c r="CR28" s="25">
        <f t="shared" si="39"/>
        <v>0</v>
      </c>
      <c r="CS28" s="25">
        <f t="shared" si="39"/>
        <v>0</v>
      </c>
      <c r="CT28" s="25">
        <f t="shared" si="39"/>
        <v>0</v>
      </c>
      <c r="CU28" s="25">
        <f t="shared" si="39"/>
        <v>0</v>
      </c>
      <c r="CV28" s="25">
        <f t="shared" si="39"/>
        <v>0</v>
      </c>
      <c r="CW28" s="25">
        <f t="shared" si="40"/>
        <v>0</v>
      </c>
      <c r="CX28" s="25">
        <f t="shared" si="40"/>
        <v>0</v>
      </c>
      <c r="CY28" s="25">
        <f t="shared" si="40"/>
        <v>0</v>
      </c>
      <c r="CZ28" s="25">
        <f t="shared" si="41"/>
        <v>0</v>
      </c>
      <c r="DA28" s="25">
        <f t="shared" si="41"/>
        <v>0</v>
      </c>
      <c r="DB28" s="25">
        <f t="shared" si="41"/>
        <v>0</v>
      </c>
      <c r="DC28" s="25">
        <f t="shared" si="42"/>
        <v>0</v>
      </c>
      <c r="DD28" s="25">
        <f t="shared" si="42"/>
        <v>19891281</v>
      </c>
      <c r="DE28" s="25">
        <f t="shared" si="42"/>
        <v>0</v>
      </c>
      <c r="DF28" s="25"/>
      <c r="DG28" s="25">
        <f t="shared" si="43"/>
        <v>0</v>
      </c>
      <c r="DH28" s="25">
        <f t="shared" si="43"/>
        <v>0</v>
      </c>
      <c r="DI28" s="25">
        <f t="shared" si="43"/>
        <v>3849500</v>
      </c>
      <c r="DK28" s="188"/>
      <c r="DL28" s="188"/>
      <c r="DM28" s="188"/>
      <c r="DN28" s="188"/>
      <c r="DO28" s="188"/>
    </row>
    <row r="29" spans="1:119" ht="33.75" hidden="1" customHeight="1" x14ac:dyDescent="0.25">
      <c r="A29" s="32"/>
      <c r="B29" s="226"/>
      <c r="C29" s="21" t="s">
        <v>109</v>
      </c>
      <c r="D29" s="22" t="s">
        <v>110</v>
      </c>
      <c r="E29" s="23">
        <v>410</v>
      </c>
      <c r="F29" s="24" t="s">
        <v>101</v>
      </c>
      <c r="G29" s="25">
        <f t="shared" si="31"/>
        <v>100000000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100000000</v>
      </c>
      <c r="V29" s="25"/>
      <c r="W29" s="25"/>
      <c r="X29" s="25"/>
      <c r="Y29" s="25"/>
      <c r="Z29" s="25"/>
      <c r="AB29" s="27">
        <f t="shared" si="1"/>
        <v>0.78948779000000002</v>
      </c>
      <c r="AC29" s="25">
        <f t="shared" si="32"/>
        <v>78948779</v>
      </c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>
        <f>+'[1]JULIO 2016'!$Y$960</f>
        <v>78948779</v>
      </c>
      <c r="AS29" s="25"/>
      <c r="AT29" s="25"/>
      <c r="AU29" s="25"/>
      <c r="AV29" s="25"/>
      <c r="AW29" s="25"/>
      <c r="AX29" s="27">
        <f t="shared" si="2"/>
        <v>0.21051220999999998</v>
      </c>
      <c r="AY29" s="25">
        <f t="shared" si="33"/>
        <v>21051221</v>
      </c>
      <c r="AZ29" s="25">
        <f t="shared" si="34"/>
        <v>0</v>
      </c>
      <c r="BA29" s="25">
        <f t="shared" si="34"/>
        <v>0</v>
      </c>
      <c r="BB29" s="25">
        <f t="shared" si="34"/>
        <v>0</v>
      </c>
      <c r="BC29" s="25">
        <f t="shared" si="35"/>
        <v>0</v>
      </c>
      <c r="BD29" s="25">
        <f t="shared" si="35"/>
        <v>0</v>
      </c>
      <c r="BE29" s="25">
        <f t="shared" si="35"/>
        <v>0</v>
      </c>
      <c r="BF29" s="25">
        <f t="shared" si="35"/>
        <v>0</v>
      </c>
      <c r="BG29" s="25">
        <f t="shared" si="35"/>
        <v>0</v>
      </c>
      <c r="BH29" s="25">
        <f t="shared" si="35"/>
        <v>0</v>
      </c>
      <c r="BI29" s="25">
        <f t="shared" si="35"/>
        <v>0</v>
      </c>
      <c r="BJ29" s="25">
        <f t="shared" si="35"/>
        <v>0</v>
      </c>
      <c r="BK29" s="25">
        <f t="shared" si="35"/>
        <v>0</v>
      </c>
      <c r="BL29" s="25">
        <f t="shared" si="35"/>
        <v>0</v>
      </c>
      <c r="BM29" s="25">
        <f t="shared" si="35"/>
        <v>21051221</v>
      </c>
      <c r="BN29" s="25">
        <f t="shared" si="35"/>
        <v>0</v>
      </c>
      <c r="BO29" s="25"/>
      <c r="BP29" s="25"/>
      <c r="BQ29" s="25"/>
      <c r="BR29" s="25">
        <f t="shared" si="36"/>
        <v>0</v>
      </c>
      <c r="BS29" s="27">
        <f t="shared" si="9"/>
        <v>0.78948779000000002</v>
      </c>
      <c r="BT29" s="25">
        <f t="shared" si="37"/>
        <v>78948779</v>
      </c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>
        <f>+'[1]JULIO 2016'!$H$958</f>
        <v>78948779</v>
      </c>
      <c r="CJ29" s="25"/>
      <c r="CK29" s="25"/>
      <c r="CL29" s="25"/>
      <c r="CM29" s="25"/>
      <c r="CN29" s="25"/>
      <c r="CO29" s="27">
        <f t="shared" si="11"/>
        <v>0.21051220999999998</v>
      </c>
      <c r="CP29" s="25">
        <f t="shared" si="38"/>
        <v>21051221</v>
      </c>
      <c r="CQ29" s="25">
        <f t="shared" si="39"/>
        <v>0</v>
      </c>
      <c r="CR29" s="25">
        <f t="shared" si="39"/>
        <v>0</v>
      </c>
      <c r="CS29" s="25">
        <f t="shared" si="39"/>
        <v>0</v>
      </c>
      <c r="CT29" s="25">
        <f t="shared" si="39"/>
        <v>0</v>
      </c>
      <c r="CU29" s="25">
        <f t="shared" si="39"/>
        <v>0</v>
      </c>
      <c r="CV29" s="25">
        <f t="shared" si="39"/>
        <v>0</v>
      </c>
      <c r="CW29" s="25">
        <f t="shared" si="40"/>
        <v>0</v>
      </c>
      <c r="CX29" s="25">
        <f t="shared" si="40"/>
        <v>0</v>
      </c>
      <c r="CY29" s="25">
        <f t="shared" si="40"/>
        <v>0</v>
      </c>
      <c r="CZ29" s="25">
        <f t="shared" si="41"/>
        <v>0</v>
      </c>
      <c r="DA29" s="25">
        <f t="shared" si="41"/>
        <v>0</v>
      </c>
      <c r="DB29" s="25">
        <f t="shared" si="41"/>
        <v>0</v>
      </c>
      <c r="DC29" s="25">
        <f t="shared" si="42"/>
        <v>0</v>
      </c>
      <c r="DD29" s="25">
        <f t="shared" si="42"/>
        <v>21051221</v>
      </c>
      <c r="DE29" s="25">
        <f t="shared" si="42"/>
        <v>0</v>
      </c>
      <c r="DF29" s="25"/>
      <c r="DG29" s="25">
        <f t="shared" si="43"/>
        <v>0</v>
      </c>
      <c r="DH29" s="25">
        <f t="shared" si="43"/>
        <v>0</v>
      </c>
      <c r="DI29" s="25">
        <f t="shared" si="43"/>
        <v>0</v>
      </c>
      <c r="DK29" s="188"/>
      <c r="DL29" s="188"/>
      <c r="DM29" s="188"/>
      <c r="DN29" s="188"/>
      <c r="DO29" s="188"/>
    </row>
    <row r="30" spans="1:119" ht="22.5" hidden="1" customHeight="1" x14ac:dyDescent="0.25">
      <c r="A30" s="32"/>
      <c r="B30" s="226"/>
      <c r="C30" s="21" t="s">
        <v>111</v>
      </c>
      <c r="D30" s="22" t="s">
        <v>112</v>
      </c>
      <c r="E30" s="23">
        <v>410</v>
      </c>
      <c r="F30" s="24" t="s">
        <v>76</v>
      </c>
      <c r="G30" s="25">
        <f t="shared" si="31"/>
        <v>12000000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>
        <f>6000000+2000000+4000000</f>
        <v>12000000</v>
      </c>
      <c r="AB30" s="27">
        <f t="shared" si="1"/>
        <v>0.48977333333333334</v>
      </c>
      <c r="AC30" s="25">
        <f t="shared" si="32"/>
        <v>5877280</v>
      </c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>
        <f>+'[1]JULIO 2016'!$G$984</f>
        <v>5877280</v>
      </c>
      <c r="AX30" s="27">
        <f t="shared" si="2"/>
        <v>0.51022666666666661</v>
      </c>
      <c r="AY30" s="25">
        <f t="shared" si="33"/>
        <v>6122720</v>
      </c>
      <c r="AZ30" s="25">
        <f t="shared" si="34"/>
        <v>0</v>
      </c>
      <c r="BA30" s="25">
        <f t="shared" si="34"/>
        <v>0</v>
      </c>
      <c r="BB30" s="25">
        <f t="shared" si="34"/>
        <v>0</v>
      </c>
      <c r="BC30" s="25">
        <f t="shared" si="35"/>
        <v>0</v>
      </c>
      <c r="BD30" s="25">
        <f t="shared" si="35"/>
        <v>0</v>
      </c>
      <c r="BE30" s="25">
        <f t="shared" si="35"/>
        <v>0</v>
      </c>
      <c r="BF30" s="25">
        <f t="shared" si="35"/>
        <v>0</v>
      </c>
      <c r="BG30" s="25">
        <f t="shared" si="35"/>
        <v>0</v>
      </c>
      <c r="BH30" s="25">
        <f t="shared" si="35"/>
        <v>0</v>
      </c>
      <c r="BI30" s="25">
        <f t="shared" si="35"/>
        <v>0</v>
      </c>
      <c r="BJ30" s="25">
        <f t="shared" si="35"/>
        <v>0</v>
      </c>
      <c r="BK30" s="25">
        <f t="shared" si="35"/>
        <v>0</v>
      </c>
      <c r="BL30" s="25"/>
      <c r="BM30" s="25">
        <f t="shared" si="35"/>
        <v>0</v>
      </c>
      <c r="BN30" s="25">
        <f t="shared" si="35"/>
        <v>0</v>
      </c>
      <c r="BO30" s="25"/>
      <c r="BP30" s="25"/>
      <c r="BQ30" s="25"/>
      <c r="BR30" s="25">
        <f t="shared" si="36"/>
        <v>6122720</v>
      </c>
      <c r="BS30" s="27">
        <f t="shared" si="9"/>
        <v>0.48977333333333334</v>
      </c>
      <c r="BT30" s="25">
        <f t="shared" si="37"/>
        <v>5877280</v>
      </c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>
        <f>+'[1]JULIO 2016'!$H$984</f>
        <v>5877280</v>
      </c>
      <c r="CO30" s="27">
        <f t="shared" si="11"/>
        <v>0.51022666666666661</v>
      </c>
      <c r="CP30" s="25">
        <f t="shared" si="38"/>
        <v>6122720</v>
      </c>
      <c r="CQ30" s="25">
        <f t="shared" si="39"/>
        <v>0</v>
      </c>
      <c r="CR30" s="25">
        <f t="shared" si="39"/>
        <v>0</v>
      </c>
      <c r="CS30" s="25">
        <f t="shared" si="39"/>
        <v>0</v>
      </c>
      <c r="CT30" s="25">
        <f t="shared" si="39"/>
        <v>0</v>
      </c>
      <c r="CU30" s="25">
        <f t="shared" si="39"/>
        <v>0</v>
      </c>
      <c r="CV30" s="25">
        <f t="shared" si="39"/>
        <v>0</v>
      </c>
      <c r="CW30" s="25">
        <f t="shared" si="40"/>
        <v>0</v>
      </c>
      <c r="CX30" s="25">
        <f t="shared" si="40"/>
        <v>0</v>
      </c>
      <c r="CY30" s="25">
        <f t="shared" si="40"/>
        <v>0</v>
      </c>
      <c r="CZ30" s="25">
        <f t="shared" si="41"/>
        <v>0</v>
      </c>
      <c r="DA30" s="25">
        <f t="shared" si="41"/>
        <v>0</v>
      </c>
      <c r="DB30" s="25">
        <f t="shared" si="41"/>
        <v>0</v>
      </c>
      <c r="DC30" s="25">
        <f t="shared" si="41"/>
        <v>0</v>
      </c>
      <c r="DD30" s="25">
        <f t="shared" si="41"/>
        <v>0</v>
      </c>
      <c r="DE30" s="25">
        <f t="shared" si="41"/>
        <v>0</v>
      </c>
      <c r="DF30" s="25"/>
      <c r="DG30" s="25">
        <f t="shared" ref="DG30:DI45" si="44">X30-CL30</f>
        <v>0</v>
      </c>
      <c r="DH30" s="25">
        <f t="shared" si="44"/>
        <v>0</v>
      </c>
      <c r="DI30" s="25">
        <f t="shared" si="44"/>
        <v>6122720</v>
      </c>
      <c r="DK30" s="188"/>
      <c r="DL30" s="188"/>
      <c r="DM30" s="188"/>
      <c r="DN30" s="188"/>
      <c r="DO30" s="188"/>
    </row>
    <row r="31" spans="1:119" ht="33.75" hidden="1" customHeight="1" x14ac:dyDescent="0.25">
      <c r="A31" s="32"/>
      <c r="B31" s="226"/>
      <c r="C31" s="21" t="s">
        <v>113</v>
      </c>
      <c r="D31" s="22" t="s">
        <v>114</v>
      </c>
      <c r="E31" s="23">
        <v>410</v>
      </c>
      <c r="F31" s="24" t="s">
        <v>115</v>
      </c>
      <c r="G31" s="25">
        <f t="shared" si="31"/>
        <v>5000000</v>
      </c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>
        <v>5000000</v>
      </c>
      <c r="AB31" s="27">
        <f t="shared" si="1"/>
        <v>0.32128479999999998</v>
      </c>
      <c r="AC31" s="25">
        <f t="shared" si="32"/>
        <v>1606424</v>
      </c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>
        <f>+'[3]ABRIL 2016'!$G$646</f>
        <v>1606424</v>
      </c>
      <c r="AX31" s="27">
        <f t="shared" si="2"/>
        <v>0.67871520000000007</v>
      </c>
      <c r="AY31" s="25">
        <f t="shared" si="33"/>
        <v>3393576</v>
      </c>
      <c r="AZ31" s="25">
        <f t="shared" si="34"/>
        <v>0</v>
      </c>
      <c r="BA31" s="25">
        <f t="shared" si="34"/>
        <v>0</v>
      </c>
      <c r="BB31" s="25">
        <f t="shared" si="34"/>
        <v>0</v>
      </c>
      <c r="BC31" s="25">
        <f t="shared" si="35"/>
        <v>0</v>
      </c>
      <c r="BD31" s="25">
        <f t="shared" si="35"/>
        <v>0</v>
      </c>
      <c r="BE31" s="25">
        <f t="shared" si="35"/>
        <v>0</v>
      </c>
      <c r="BF31" s="25">
        <f t="shared" si="35"/>
        <v>0</v>
      </c>
      <c r="BG31" s="25">
        <f t="shared" si="35"/>
        <v>0</v>
      </c>
      <c r="BH31" s="25">
        <f t="shared" si="35"/>
        <v>0</v>
      </c>
      <c r="BI31" s="25">
        <f t="shared" si="35"/>
        <v>0</v>
      </c>
      <c r="BJ31" s="25">
        <f t="shared" si="35"/>
        <v>0</v>
      </c>
      <c r="BK31" s="25">
        <f t="shared" si="35"/>
        <v>0</v>
      </c>
      <c r="BL31" s="25"/>
      <c r="BM31" s="25">
        <f t="shared" si="35"/>
        <v>0</v>
      </c>
      <c r="BN31" s="25">
        <f t="shared" si="35"/>
        <v>0</v>
      </c>
      <c r="BO31" s="25"/>
      <c r="BP31" s="25"/>
      <c r="BQ31" s="25"/>
      <c r="BR31" s="25">
        <f t="shared" si="36"/>
        <v>3393576</v>
      </c>
      <c r="BS31" s="27">
        <f t="shared" si="9"/>
        <v>0.32128479999999998</v>
      </c>
      <c r="BT31" s="25">
        <f t="shared" si="37"/>
        <v>1606424</v>
      </c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>
        <f>+'[3]ABRIL 2016'!$H$646</f>
        <v>1606424</v>
      </c>
      <c r="CO31" s="27">
        <f t="shared" si="11"/>
        <v>0.67871520000000007</v>
      </c>
      <c r="CP31" s="25">
        <f t="shared" si="38"/>
        <v>3393576</v>
      </c>
      <c r="CQ31" s="25">
        <f t="shared" si="39"/>
        <v>0</v>
      </c>
      <c r="CR31" s="25">
        <f t="shared" si="39"/>
        <v>0</v>
      </c>
      <c r="CS31" s="25">
        <f t="shared" si="39"/>
        <v>0</v>
      </c>
      <c r="CT31" s="25">
        <f t="shared" si="39"/>
        <v>0</v>
      </c>
      <c r="CU31" s="25">
        <f t="shared" si="39"/>
        <v>0</v>
      </c>
      <c r="CV31" s="25">
        <f t="shared" si="39"/>
        <v>0</v>
      </c>
      <c r="CW31" s="25">
        <f t="shared" si="40"/>
        <v>0</v>
      </c>
      <c r="CX31" s="25">
        <f t="shared" si="40"/>
        <v>0</v>
      </c>
      <c r="CY31" s="25">
        <f t="shared" si="40"/>
        <v>0</v>
      </c>
      <c r="CZ31" s="25">
        <f t="shared" si="41"/>
        <v>0</v>
      </c>
      <c r="DA31" s="25">
        <f t="shared" si="41"/>
        <v>0</v>
      </c>
      <c r="DB31" s="25">
        <f t="shared" si="41"/>
        <v>0</v>
      </c>
      <c r="DC31" s="25">
        <f t="shared" si="41"/>
        <v>0</v>
      </c>
      <c r="DD31" s="25">
        <f t="shared" si="41"/>
        <v>0</v>
      </c>
      <c r="DE31" s="25">
        <f t="shared" si="41"/>
        <v>0</v>
      </c>
      <c r="DF31" s="25"/>
      <c r="DG31" s="25">
        <f t="shared" si="44"/>
        <v>0</v>
      </c>
      <c r="DH31" s="25">
        <f t="shared" si="44"/>
        <v>0</v>
      </c>
      <c r="DI31" s="25">
        <f t="shared" si="44"/>
        <v>3393576</v>
      </c>
      <c r="DK31" s="188"/>
      <c r="DL31" s="188"/>
      <c r="DM31" s="188"/>
      <c r="DN31" s="188"/>
      <c r="DO31" s="188"/>
    </row>
    <row r="32" spans="1:119" ht="60" hidden="1" x14ac:dyDescent="0.25">
      <c r="A32" s="32"/>
      <c r="B32" s="227"/>
      <c r="C32" s="21" t="s">
        <v>116</v>
      </c>
      <c r="D32" s="22" t="s">
        <v>117</v>
      </c>
      <c r="E32" s="23">
        <v>410</v>
      </c>
      <c r="F32" s="24" t="s">
        <v>118</v>
      </c>
      <c r="G32" s="25">
        <f t="shared" si="31"/>
        <v>121169156</v>
      </c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>
        <v>110000000</v>
      </c>
      <c r="V32" s="25"/>
      <c r="W32" s="25">
        <v>11169156</v>
      </c>
      <c r="X32" s="25"/>
      <c r="Y32" s="25"/>
      <c r="Z32" s="25"/>
      <c r="AB32" s="27">
        <f t="shared" si="1"/>
        <v>0.90782178923487755</v>
      </c>
      <c r="AC32" s="25">
        <f t="shared" si="32"/>
        <v>110000000</v>
      </c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>
        <f>+'[4]ENERO 2016'!$Y$308</f>
        <v>110000000</v>
      </c>
      <c r="AS32" s="25"/>
      <c r="AT32" s="25"/>
      <c r="AU32" s="25"/>
      <c r="AV32" s="25"/>
      <c r="AW32" s="25"/>
      <c r="AX32" s="27">
        <f t="shared" si="2"/>
        <v>9.2178210765122448E-2</v>
      </c>
      <c r="AY32" s="25">
        <f t="shared" si="33"/>
        <v>11169156</v>
      </c>
      <c r="AZ32" s="25">
        <f t="shared" si="34"/>
        <v>0</v>
      </c>
      <c r="BA32" s="25">
        <f t="shared" si="34"/>
        <v>0</v>
      </c>
      <c r="BB32" s="25">
        <f t="shared" si="34"/>
        <v>0</v>
      </c>
      <c r="BC32" s="25">
        <f t="shared" si="35"/>
        <v>0</v>
      </c>
      <c r="BD32" s="25">
        <f t="shared" si="35"/>
        <v>0</v>
      </c>
      <c r="BE32" s="25">
        <f t="shared" si="35"/>
        <v>0</v>
      </c>
      <c r="BF32" s="25">
        <f t="shared" si="35"/>
        <v>0</v>
      </c>
      <c r="BG32" s="25">
        <f t="shared" si="35"/>
        <v>0</v>
      </c>
      <c r="BH32" s="25">
        <f t="shared" si="35"/>
        <v>0</v>
      </c>
      <c r="BI32" s="25">
        <f t="shared" si="35"/>
        <v>0</v>
      </c>
      <c r="BJ32" s="25">
        <f t="shared" si="35"/>
        <v>0</v>
      </c>
      <c r="BK32" s="25">
        <f t="shared" si="35"/>
        <v>0</v>
      </c>
      <c r="BL32" s="25"/>
      <c r="BM32" s="25">
        <f t="shared" si="35"/>
        <v>0</v>
      </c>
      <c r="BN32" s="25">
        <f t="shared" si="35"/>
        <v>0</v>
      </c>
      <c r="BO32" s="25">
        <f>+W32-AT32</f>
        <v>11169156</v>
      </c>
      <c r="BP32" s="25"/>
      <c r="BQ32" s="25"/>
      <c r="BR32" s="25">
        <f t="shared" si="36"/>
        <v>0</v>
      </c>
      <c r="BS32" s="27">
        <f t="shared" si="9"/>
        <v>0.77096776179574944</v>
      </c>
      <c r="BT32" s="25">
        <f t="shared" si="37"/>
        <v>93417513</v>
      </c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>
        <f>+'[1]JULIO 2016'!$H$999</f>
        <v>93417513</v>
      </c>
      <c r="CJ32" s="25"/>
      <c r="CK32" s="25"/>
      <c r="CL32" s="25"/>
      <c r="CM32" s="25"/>
      <c r="CN32" s="25"/>
      <c r="CO32" s="27">
        <f t="shared" si="11"/>
        <v>0.22903223820425056</v>
      </c>
      <c r="CP32" s="25">
        <f t="shared" si="38"/>
        <v>27751643</v>
      </c>
      <c r="CQ32" s="25">
        <f t="shared" si="39"/>
        <v>0</v>
      </c>
      <c r="CR32" s="25">
        <f t="shared" si="39"/>
        <v>0</v>
      </c>
      <c r="CS32" s="25">
        <f t="shared" si="39"/>
        <v>0</v>
      </c>
      <c r="CT32" s="25">
        <f t="shared" si="39"/>
        <v>0</v>
      </c>
      <c r="CU32" s="25">
        <f t="shared" si="39"/>
        <v>0</v>
      </c>
      <c r="CV32" s="25">
        <f t="shared" si="39"/>
        <v>0</v>
      </c>
      <c r="CW32" s="25">
        <f t="shared" si="40"/>
        <v>0</v>
      </c>
      <c r="CX32" s="25">
        <f t="shared" si="40"/>
        <v>0</v>
      </c>
      <c r="CY32" s="25">
        <f t="shared" si="40"/>
        <v>0</v>
      </c>
      <c r="CZ32" s="25">
        <f t="shared" si="41"/>
        <v>0</v>
      </c>
      <c r="DA32" s="25">
        <f t="shared" si="41"/>
        <v>0</v>
      </c>
      <c r="DB32" s="25">
        <f t="shared" si="41"/>
        <v>0</v>
      </c>
      <c r="DC32" s="25">
        <f t="shared" si="41"/>
        <v>0</v>
      </c>
      <c r="DD32" s="25">
        <f t="shared" si="41"/>
        <v>16582487</v>
      </c>
      <c r="DE32" s="25">
        <f t="shared" si="41"/>
        <v>0</v>
      </c>
      <c r="DF32" s="25">
        <f>W32-CK32</f>
        <v>11169156</v>
      </c>
      <c r="DG32" s="25">
        <f t="shared" si="44"/>
        <v>0</v>
      </c>
      <c r="DH32" s="25">
        <f t="shared" si="44"/>
        <v>0</v>
      </c>
      <c r="DI32" s="25">
        <f t="shared" si="44"/>
        <v>0</v>
      </c>
      <c r="DK32" s="188"/>
      <c r="DL32" s="188"/>
      <c r="DM32" s="188"/>
      <c r="DN32" s="188"/>
      <c r="DO32" s="188"/>
    </row>
    <row r="33" spans="1:119" ht="34.5" hidden="1" customHeight="1" x14ac:dyDescent="0.25">
      <c r="A33" s="232" t="s">
        <v>87</v>
      </c>
      <c r="B33" s="225" t="s">
        <v>119</v>
      </c>
      <c r="C33" s="21" t="s">
        <v>120</v>
      </c>
      <c r="D33" s="22" t="s">
        <v>121</v>
      </c>
      <c r="E33" s="68">
        <v>410</v>
      </c>
      <c r="F33" s="24" t="s">
        <v>91</v>
      </c>
      <c r="G33" s="25">
        <f t="shared" si="31"/>
        <v>55000000</v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>
        <v>55000000</v>
      </c>
      <c r="V33" s="25"/>
      <c r="W33" s="25"/>
      <c r="X33" s="25"/>
      <c r="Y33" s="25"/>
      <c r="Z33" s="25"/>
      <c r="AB33" s="27">
        <f t="shared" si="1"/>
        <v>0.39403676363636364</v>
      </c>
      <c r="AC33" s="25">
        <f t="shared" si="32"/>
        <v>21672022</v>
      </c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>
        <f>+'[1]JULIO 2016'!$Y$1037</f>
        <v>21672022</v>
      </c>
      <c r="AS33" s="25"/>
      <c r="AT33" s="25"/>
      <c r="AU33" s="25"/>
      <c r="AV33" s="25"/>
      <c r="AW33" s="25"/>
      <c r="AX33" s="27">
        <f t="shared" si="2"/>
        <v>0.60596323636363636</v>
      </c>
      <c r="AY33" s="25">
        <f t="shared" si="33"/>
        <v>33327978</v>
      </c>
      <c r="AZ33" s="25">
        <f t="shared" si="34"/>
        <v>0</v>
      </c>
      <c r="BA33" s="25">
        <f t="shared" si="34"/>
        <v>0</v>
      </c>
      <c r="BB33" s="25">
        <f t="shared" si="34"/>
        <v>0</v>
      </c>
      <c r="BC33" s="25">
        <f t="shared" si="35"/>
        <v>0</v>
      </c>
      <c r="BD33" s="25">
        <f t="shared" si="35"/>
        <v>0</v>
      </c>
      <c r="BE33" s="25">
        <f t="shared" si="35"/>
        <v>0</v>
      </c>
      <c r="BF33" s="25">
        <f t="shared" si="35"/>
        <v>0</v>
      </c>
      <c r="BG33" s="25">
        <f t="shared" si="35"/>
        <v>0</v>
      </c>
      <c r="BH33" s="25">
        <f t="shared" si="35"/>
        <v>0</v>
      </c>
      <c r="BI33" s="25">
        <f t="shared" si="35"/>
        <v>0</v>
      </c>
      <c r="BJ33" s="25">
        <f t="shared" si="35"/>
        <v>0</v>
      </c>
      <c r="BK33" s="25">
        <f t="shared" si="35"/>
        <v>0</v>
      </c>
      <c r="BL33" s="25">
        <f>+T33-AQ33</f>
        <v>0</v>
      </c>
      <c r="BM33" s="25">
        <f t="shared" si="35"/>
        <v>33327978</v>
      </c>
      <c r="BN33" s="25">
        <f t="shared" si="35"/>
        <v>0</v>
      </c>
      <c r="BO33" s="25"/>
      <c r="BP33" s="25"/>
      <c r="BQ33" s="25"/>
      <c r="BR33" s="25">
        <f t="shared" si="36"/>
        <v>0</v>
      </c>
      <c r="BS33" s="27">
        <f t="shared" si="9"/>
        <v>0.36807941818181816</v>
      </c>
      <c r="BT33" s="25">
        <f t="shared" si="37"/>
        <v>20244368</v>
      </c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>
        <f>+'[1]JULIO 2016'!$H$1035</f>
        <v>20244368</v>
      </c>
      <c r="CJ33" s="25"/>
      <c r="CK33" s="25"/>
      <c r="CL33" s="25"/>
      <c r="CM33" s="25"/>
      <c r="CN33" s="25"/>
      <c r="CO33" s="27">
        <f t="shared" si="11"/>
        <v>0.63192058181818189</v>
      </c>
      <c r="CP33" s="25">
        <f t="shared" si="38"/>
        <v>34755632</v>
      </c>
      <c r="CQ33" s="25">
        <f t="shared" si="39"/>
        <v>0</v>
      </c>
      <c r="CR33" s="25">
        <f t="shared" si="39"/>
        <v>0</v>
      </c>
      <c r="CS33" s="25">
        <f t="shared" si="39"/>
        <v>0</v>
      </c>
      <c r="CT33" s="25">
        <f t="shared" si="39"/>
        <v>0</v>
      </c>
      <c r="CU33" s="25">
        <f t="shared" si="39"/>
        <v>0</v>
      </c>
      <c r="CV33" s="25">
        <f t="shared" si="39"/>
        <v>0</v>
      </c>
      <c r="CW33" s="25">
        <f t="shared" si="40"/>
        <v>0</v>
      </c>
      <c r="CX33" s="25">
        <f t="shared" si="40"/>
        <v>0</v>
      </c>
      <c r="CY33" s="25">
        <f t="shared" si="40"/>
        <v>0</v>
      </c>
      <c r="CZ33" s="25">
        <f t="shared" si="41"/>
        <v>0</v>
      </c>
      <c r="DA33" s="25">
        <f t="shared" si="41"/>
        <v>0</v>
      </c>
      <c r="DB33" s="25">
        <f t="shared" si="41"/>
        <v>0</v>
      </c>
      <c r="DC33" s="25">
        <f t="shared" ref="DC33:DE35" si="45">+T33-CH33</f>
        <v>0</v>
      </c>
      <c r="DD33" s="25">
        <f t="shared" si="45"/>
        <v>34755632</v>
      </c>
      <c r="DE33" s="25">
        <f t="shared" si="45"/>
        <v>0</v>
      </c>
      <c r="DF33" s="25"/>
      <c r="DG33" s="25">
        <f>+X33-CL33</f>
        <v>0</v>
      </c>
      <c r="DH33" s="25">
        <f t="shared" si="44"/>
        <v>0</v>
      </c>
      <c r="DI33" s="25">
        <f>+Z33-CN33</f>
        <v>0</v>
      </c>
      <c r="DK33" s="188"/>
      <c r="DL33" s="188"/>
      <c r="DM33" s="188"/>
      <c r="DN33" s="188"/>
      <c r="DO33" s="188"/>
    </row>
    <row r="34" spans="1:119" ht="36.75" hidden="1" customHeight="1" x14ac:dyDescent="0.25">
      <c r="A34" s="232"/>
      <c r="B34" s="226"/>
      <c r="C34" s="21" t="s">
        <v>122</v>
      </c>
      <c r="D34" s="22" t="s">
        <v>123</v>
      </c>
      <c r="E34" s="23">
        <v>410</v>
      </c>
      <c r="F34" s="24" t="s">
        <v>124</v>
      </c>
      <c r="G34" s="25">
        <f t="shared" si="31"/>
        <v>53000000</v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>
        <v>50000000</v>
      </c>
      <c r="V34" s="25"/>
      <c r="W34" s="25"/>
      <c r="X34" s="25"/>
      <c r="Y34" s="25"/>
      <c r="Z34" s="25">
        <v>3000000</v>
      </c>
      <c r="AB34" s="27">
        <f t="shared" si="1"/>
        <v>0.13319260377358491</v>
      </c>
      <c r="AC34" s="25">
        <f t="shared" si="32"/>
        <v>7059208</v>
      </c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>
        <f>+'[1]JULIO 2016'!$G$1062</f>
        <v>7059208</v>
      </c>
      <c r="AS34" s="25"/>
      <c r="AT34" s="25"/>
      <c r="AU34" s="25"/>
      <c r="AV34" s="25"/>
      <c r="AW34" s="25"/>
      <c r="AX34" s="27">
        <f t="shared" si="2"/>
        <v>0.86680739622641512</v>
      </c>
      <c r="AY34" s="25">
        <f t="shared" si="33"/>
        <v>45940792</v>
      </c>
      <c r="AZ34" s="25">
        <f t="shared" si="34"/>
        <v>0</v>
      </c>
      <c r="BA34" s="25">
        <f t="shared" si="34"/>
        <v>0</v>
      </c>
      <c r="BB34" s="25">
        <f t="shared" si="34"/>
        <v>0</v>
      </c>
      <c r="BC34" s="25">
        <f t="shared" si="35"/>
        <v>0</v>
      </c>
      <c r="BD34" s="25">
        <f t="shared" si="35"/>
        <v>0</v>
      </c>
      <c r="BE34" s="25">
        <f t="shared" si="35"/>
        <v>0</v>
      </c>
      <c r="BF34" s="25">
        <f t="shared" si="35"/>
        <v>0</v>
      </c>
      <c r="BG34" s="25">
        <f t="shared" si="35"/>
        <v>0</v>
      </c>
      <c r="BH34" s="25">
        <f t="shared" si="35"/>
        <v>0</v>
      </c>
      <c r="BI34" s="25">
        <f t="shared" si="35"/>
        <v>0</v>
      </c>
      <c r="BJ34" s="25">
        <f t="shared" si="35"/>
        <v>0</v>
      </c>
      <c r="BK34" s="25">
        <f t="shared" si="35"/>
        <v>0</v>
      </c>
      <c r="BL34" s="25">
        <f>+T34-AQ34</f>
        <v>0</v>
      </c>
      <c r="BM34" s="25">
        <f t="shared" si="35"/>
        <v>42940792</v>
      </c>
      <c r="BN34" s="25">
        <f t="shared" si="35"/>
        <v>0</v>
      </c>
      <c r="BO34" s="25"/>
      <c r="BP34" s="25"/>
      <c r="BQ34" s="25"/>
      <c r="BR34" s="25">
        <f t="shared" si="36"/>
        <v>3000000</v>
      </c>
      <c r="BS34" s="27">
        <f t="shared" si="9"/>
        <v>9.590837735849056E-2</v>
      </c>
      <c r="BT34" s="25">
        <f t="shared" si="37"/>
        <v>5083144</v>
      </c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>
        <f>+'[1]JULIO 2016'!$H$1062</f>
        <v>5083144</v>
      </c>
      <c r="CJ34" s="25"/>
      <c r="CK34" s="25"/>
      <c r="CL34" s="25"/>
      <c r="CM34" s="25"/>
      <c r="CN34" s="25"/>
      <c r="CO34" s="27">
        <f t="shared" si="11"/>
        <v>0.90409162264150944</v>
      </c>
      <c r="CP34" s="25">
        <f t="shared" si="38"/>
        <v>47916856</v>
      </c>
      <c r="CQ34" s="25">
        <f t="shared" si="39"/>
        <v>0</v>
      </c>
      <c r="CR34" s="25">
        <f t="shared" si="39"/>
        <v>0</v>
      </c>
      <c r="CS34" s="25">
        <f t="shared" si="39"/>
        <v>0</v>
      </c>
      <c r="CT34" s="25">
        <f t="shared" si="39"/>
        <v>0</v>
      </c>
      <c r="CU34" s="25">
        <f t="shared" si="39"/>
        <v>0</v>
      </c>
      <c r="CV34" s="25">
        <f t="shared" si="39"/>
        <v>0</v>
      </c>
      <c r="CW34" s="25">
        <f t="shared" si="40"/>
        <v>0</v>
      </c>
      <c r="CX34" s="25">
        <f t="shared" si="40"/>
        <v>0</v>
      </c>
      <c r="CY34" s="25">
        <f t="shared" si="40"/>
        <v>0</v>
      </c>
      <c r="CZ34" s="25">
        <f t="shared" si="41"/>
        <v>0</v>
      </c>
      <c r="DA34" s="25">
        <f t="shared" si="41"/>
        <v>0</v>
      </c>
      <c r="DB34" s="25">
        <f t="shared" si="41"/>
        <v>0</v>
      </c>
      <c r="DC34" s="25">
        <f t="shared" si="45"/>
        <v>0</v>
      </c>
      <c r="DD34" s="25">
        <f t="shared" si="45"/>
        <v>44916856</v>
      </c>
      <c r="DE34" s="25">
        <f t="shared" si="45"/>
        <v>0</v>
      </c>
      <c r="DF34" s="25"/>
      <c r="DG34" s="25">
        <f>+X34-CL34</f>
        <v>0</v>
      </c>
      <c r="DH34" s="25">
        <f t="shared" si="44"/>
        <v>0</v>
      </c>
      <c r="DI34" s="25">
        <f>+Z34-CN34</f>
        <v>3000000</v>
      </c>
      <c r="DK34" s="188"/>
      <c r="DL34" s="188"/>
      <c r="DM34" s="188"/>
      <c r="DN34" s="188"/>
      <c r="DO34" s="188"/>
    </row>
    <row r="35" spans="1:119" ht="24" hidden="1" customHeight="1" x14ac:dyDescent="0.25">
      <c r="A35" s="232"/>
      <c r="B35" s="226"/>
      <c r="C35" s="21" t="s">
        <v>125</v>
      </c>
      <c r="D35" s="22" t="s">
        <v>126</v>
      </c>
      <c r="E35" s="23">
        <v>410</v>
      </c>
      <c r="F35" s="24" t="s">
        <v>91</v>
      </c>
      <c r="G35" s="25">
        <f t="shared" si="31"/>
        <v>40000000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>
        <v>40000000</v>
      </c>
      <c r="V35" s="25"/>
      <c r="W35" s="25"/>
      <c r="X35" s="25"/>
      <c r="Y35" s="25"/>
      <c r="Z35" s="25"/>
      <c r="AB35" s="27">
        <f t="shared" si="1"/>
        <v>1</v>
      </c>
      <c r="AC35" s="25">
        <f t="shared" si="32"/>
        <v>40000000</v>
      </c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>
        <v>40000000</v>
      </c>
      <c r="AS35" s="25"/>
      <c r="AT35" s="25"/>
      <c r="AU35" s="25"/>
      <c r="AV35" s="25"/>
      <c r="AW35" s="25"/>
      <c r="AX35" s="27">
        <f t="shared" si="2"/>
        <v>0</v>
      </c>
      <c r="AY35" s="25">
        <f t="shared" si="33"/>
        <v>0</v>
      </c>
      <c r="AZ35" s="25">
        <f t="shared" si="34"/>
        <v>0</v>
      </c>
      <c r="BA35" s="25">
        <f t="shared" si="34"/>
        <v>0</v>
      </c>
      <c r="BB35" s="25">
        <f t="shared" si="34"/>
        <v>0</v>
      </c>
      <c r="BC35" s="25">
        <f t="shared" si="35"/>
        <v>0</v>
      </c>
      <c r="BD35" s="25">
        <f t="shared" si="35"/>
        <v>0</v>
      </c>
      <c r="BE35" s="25">
        <f t="shared" si="35"/>
        <v>0</v>
      </c>
      <c r="BF35" s="25">
        <f t="shared" si="35"/>
        <v>0</v>
      </c>
      <c r="BG35" s="25">
        <f t="shared" si="35"/>
        <v>0</v>
      </c>
      <c r="BH35" s="25">
        <f t="shared" si="35"/>
        <v>0</v>
      </c>
      <c r="BI35" s="25">
        <f t="shared" si="35"/>
        <v>0</v>
      </c>
      <c r="BJ35" s="25">
        <f t="shared" si="35"/>
        <v>0</v>
      </c>
      <c r="BK35" s="25">
        <f t="shared" si="35"/>
        <v>0</v>
      </c>
      <c r="BL35" s="25">
        <f>+T35-AQ35</f>
        <v>0</v>
      </c>
      <c r="BM35" s="25">
        <f t="shared" si="35"/>
        <v>0</v>
      </c>
      <c r="BN35" s="25">
        <f t="shared" si="35"/>
        <v>0</v>
      </c>
      <c r="BO35" s="25"/>
      <c r="BP35" s="25"/>
      <c r="BQ35" s="25"/>
      <c r="BR35" s="25">
        <f t="shared" si="36"/>
        <v>0</v>
      </c>
      <c r="BS35" s="27">
        <f t="shared" si="9"/>
        <v>0.72390849999999995</v>
      </c>
      <c r="BT35" s="25">
        <f t="shared" si="37"/>
        <v>28956340</v>
      </c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>
        <f>+'[2]MARZO 2016 ULTIMO'!$H$552</f>
        <v>28956340</v>
      </c>
      <c r="CJ35" s="25"/>
      <c r="CK35" s="25"/>
      <c r="CL35" s="25"/>
      <c r="CM35" s="25"/>
      <c r="CN35" s="25"/>
      <c r="CO35" s="27">
        <f t="shared" si="11"/>
        <v>0.27609150000000005</v>
      </c>
      <c r="CP35" s="25">
        <f t="shared" si="38"/>
        <v>11043660</v>
      </c>
      <c r="CQ35" s="25">
        <f t="shared" si="39"/>
        <v>0</v>
      </c>
      <c r="CR35" s="25">
        <f t="shared" si="39"/>
        <v>0</v>
      </c>
      <c r="CS35" s="25">
        <f t="shared" si="39"/>
        <v>0</v>
      </c>
      <c r="CT35" s="25">
        <f t="shared" si="39"/>
        <v>0</v>
      </c>
      <c r="CU35" s="25">
        <f t="shared" si="39"/>
        <v>0</v>
      </c>
      <c r="CV35" s="25">
        <f t="shared" si="39"/>
        <v>0</v>
      </c>
      <c r="CW35" s="25">
        <f t="shared" si="40"/>
        <v>0</v>
      </c>
      <c r="CX35" s="25">
        <f t="shared" si="40"/>
        <v>0</v>
      </c>
      <c r="CY35" s="25">
        <f t="shared" si="40"/>
        <v>0</v>
      </c>
      <c r="CZ35" s="25">
        <f t="shared" si="41"/>
        <v>0</v>
      </c>
      <c r="DA35" s="25">
        <f t="shared" si="41"/>
        <v>0</v>
      </c>
      <c r="DB35" s="25">
        <f t="shared" si="41"/>
        <v>0</v>
      </c>
      <c r="DC35" s="25">
        <f t="shared" si="45"/>
        <v>0</v>
      </c>
      <c r="DD35" s="25">
        <f t="shared" si="45"/>
        <v>11043660</v>
      </c>
      <c r="DE35" s="25">
        <f t="shared" si="45"/>
        <v>0</v>
      </c>
      <c r="DF35" s="25"/>
      <c r="DG35" s="25">
        <f>+X35-CL35</f>
        <v>0</v>
      </c>
      <c r="DH35" s="25">
        <f t="shared" si="44"/>
        <v>0</v>
      </c>
      <c r="DI35" s="25">
        <f>+Z35-CN35</f>
        <v>0</v>
      </c>
      <c r="DK35" s="188"/>
      <c r="DL35" s="188"/>
      <c r="DM35" s="188"/>
      <c r="DN35" s="188"/>
      <c r="DO35" s="188"/>
    </row>
    <row r="36" spans="1:119" ht="24.75" hidden="1" customHeight="1" x14ac:dyDescent="0.25">
      <c r="A36" s="232"/>
      <c r="B36" s="227"/>
      <c r="C36" s="21" t="s">
        <v>127</v>
      </c>
      <c r="D36" s="22" t="s">
        <v>128</v>
      </c>
      <c r="E36" s="23">
        <v>410</v>
      </c>
      <c r="F36" s="24" t="s">
        <v>91</v>
      </c>
      <c r="G36" s="25">
        <f t="shared" si="31"/>
        <v>105000000</v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>
        <v>105000000</v>
      </c>
      <c r="V36" s="25"/>
      <c r="W36" s="25"/>
      <c r="X36" s="25"/>
      <c r="Y36" s="25"/>
      <c r="Z36" s="25"/>
      <c r="AB36" s="27">
        <f t="shared" si="1"/>
        <v>1</v>
      </c>
      <c r="AC36" s="25">
        <f t="shared" si="32"/>
        <v>105000000</v>
      </c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>
        <f>+'[6]JUNIO 2016'!$Y$953</f>
        <v>105000000</v>
      </c>
      <c r="AS36" s="25"/>
      <c r="AT36" s="25"/>
      <c r="AU36" s="25"/>
      <c r="AV36" s="25"/>
      <c r="AW36" s="25"/>
      <c r="AX36" s="27">
        <f t="shared" si="2"/>
        <v>0</v>
      </c>
      <c r="AY36" s="25">
        <f t="shared" si="33"/>
        <v>0</v>
      </c>
      <c r="AZ36" s="25">
        <f t="shared" si="34"/>
        <v>0</v>
      </c>
      <c r="BA36" s="25">
        <f t="shared" si="34"/>
        <v>0</v>
      </c>
      <c r="BB36" s="25">
        <f t="shared" si="34"/>
        <v>0</v>
      </c>
      <c r="BC36" s="25">
        <f t="shared" si="34"/>
        <v>0</v>
      </c>
      <c r="BD36" s="25">
        <f t="shared" si="34"/>
        <v>0</v>
      </c>
      <c r="BE36" s="25">
        <f t="shared" si="34"/>
        <v>0</v>
      </c>
      <c r="BF36" s="25">
        <f t="shared" si="34"/>
        <v>0</v>
      </c>
      <c r="BG36" s="25">
        <f t="shared" si="34"/>
        <v>0</v>
      </c>
      <c r="BH36" s="25">
        <f t="shared" si="34"/>
        <v>0</v>
      </c>
      <c r="BI36" s="25">
        <f t="shared" si="34"/>
        <v>0</v>
      </c>
      <c r="BJ36" s="25">
        <f t="shared" si="34"/>
        <v>0</v>
      </c>
      <c r="BK36" s="25">
        <f t="shared" si="34"/>
        <v>0</v>
      </c>
      <c r="BL36" s="25">
        <f t="shared" si="34"/>
        <v>0</v>
      </c>
      <c r="BM36" s="25">
        <f t="shared" si="34"/>
        <v>0</v>
      </c>
      <c r="BN36" s="25">
        <f t="shared" si="34"/>
        <v>0</v>
      </c>
      <c r="BO36" s="25"/>
      <c r="BP36" s="25">
        <f>X36-AU36</f>
        <v>0</v>
      </c>
      <c r="BQ36" s="25">
        <f>Y36-AV36</f>
        <v>0</v>
      </c>
      <c r="BR36" s="25">
        <f>Z36-AW36</f>
        <v>0</v>
      </c>
      <c r="BS36" s="27">
        <f t="shared" si="9"/>
        <v>1</v>
      </c>
      <c r="BT36" s="25">
        <f t="shared" si="37"/>
        <v>105000000</v>
      </c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>
        <f>+'[6]JUNIO 2016'!$H$951</f>
        <v>105000000</v>
      </c>
      <c r="CJ36" s="25"/>
      <c r="CK36" s="25"/>
      <c r="CL36" s="25"/>
      <c r="CM36" s="25"/>
      <c r="CN36" s="25"/>
      <c r="CO36" s="27">
        <f t="shared" si="11"/>
        <v>0</v>
      </c>
      <c r="CP36" s="25">
        <f t="shared" si="38"/>
        <v>0</v>
      </c>
      <c r="CQ36" s="25">
        <f t="shared" si="39"/>
        <v>0</v>
      </c>
      <c r="CR36" s="25">
        <f t="shared" si="39"/>
        <v>0</v>
      </c>
      <c r="CS36" s="25">
        <f t="shared" si="39"/>
        <v>0</v>
      </c>
      <c r="CT36" s="25">
        <f t="shared" si="39"/>
        <v>0</v>
      </c>
      <c r="CU36" s="25">
        <f t="shared" si="39"/>
        <v>0</v>
      </c>
      <c r="CV36" s="25">
        <f t="shared" si="39"/>
        <v>0</v>
      </c>
      <c r="CW36" s="25">
        <f>N36-CB36</f>
        <v>0</v>
      </c>
      <c r="CX36" s="25">
        <f>O36-CC36</f>
        <v>0</v>
      </c>
      <c r="CY36" s="25">
        <f>P36-CD36</f>
        <v>0</v>
      </c>
      <c r="CZ36" s="25">
        <f t="shared" si="41"/>
        <v>0</v>
      </c>
      <c r="DA36" s="25">
        <f t="shared" si="41"/>
        <v>0</v>
      </c>
      <c r="DB36" s="25">
        <f t="shared" si="41"/>
        <v>0</v>
      </c>
      <c r="DC36" s="25">
        <f>T36-CH36</f>
        <v>0</v>
      </c>
      <c r="DD36" s="25">
        <f>U36-CI36</f>
        <v>0</v>
      </c>
      <c r="DE36" s="25">
        <f>V36-CJ36</f>
        <v>0</v>
      </c>
      <c r="DF36" s="25"/>
      <c r="DG36" s="25">
        <f>X36-CL36</f>
        <v>0</v>
      </c>
      <c r="DH36" s="25">
        <f t="shared" si="44"/>
        <v>0</v>
      </c>
      <c r="DI36" s="25">
        <f>Z36-CN36</f>
        <v>0</v>
      </c>
      <c r="DK36" s="188"/>
      <c r="DL36" s="188"/>
      <c r="DM36" s="188"/>
      <c r="DN36" s="188"/>
      <c r="DO36" s="188"/>
    </row>
    <row r="37" spans="1:119" ht="33.75" hidden="1" customHeight="1" x14ac:dyDescent="0.25">
      <c r="A37" s="232"/>
      <c r="B37" s="225" t="s">
        <v>129</v>
      </c>
      <c r="C37" s="21" t="s">
        <v>130</v>
      </c>
      <c r="D37" s="22" t="s">
        <v>131</v>
      </c>
      <c r="E37" s="23">
        <v>410</v>
      </c>
      <c r="F37" s="24" t="s">
        <v>91</v>
      </c>
      <c r="G37" s="25">
        <f t="shared" si="31"/>
        <v>280000000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>
        <v>280000000</v>
      </c>
      <c r="T37" s="25"/>
      <c r="U37" s="25"/>
      <c r="V37" s="25"/>
      <c r="W37" s="25"/>
      <c r="X37" s="25"/>
      <c r="Y37" s="25"/>
      <c r="Z37" s="25"/>
      <c r="AB37" s="27">
        <f t="shared" si="1"/>
        <v>0.582542275</v>
      </c>
      <c r="AC37" s="25">
        <f t="shared" si="32"/>
        <v>163111837</v>
      </c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>
        <f>+'[1]JULIO 2016'!$W$1114</f>
        <v>163111837</v>
      </c>
      <c r="AQ37" s="25"/>
      <c r="AR37" s="25"/>
      <c r="AS37" s="25"/>
      <c r="AT37" s="25"/>
      <c r="AU37" s="25"/>
      <c r="AV37" s="25"/>
      <c r="AW37" s="25"/>
      <c r="AX37" s="27">
        <f t="shared" si="2"/>
        <v>0.417457725</v>
      </c>
      <c r="AY37" s="25">
        <f t="shared" si="33"/>
        <v>116888163</v>
      </c>
      <c r="AZ37" s="25">
        <f t="shared" si="34"/>
        <v>0</v>
      </c>
      <c r="BA37" s="25">
        <f t="shared" si="34"/>
        <v>0</v>
      </c>
      <c r="BB37" s="25">
        <f t="shared" si="34"/>
        <v>0</v>
      </c>
      <c r="BC37" s="25">
        <f t="shared" ref="BC37:BN52" si="46">+K37-AH37</f>
        <v>0</v>
      </c>
      <c r="BD37" s="25">
        <f t="shared" si="46"/>
        <v>0</v>
      </c>
      <c r="BE37" s="25">
        <f t="shared" si="46"/>
        <v>0</v>
      </c>
      <c r="BF37" s="25">
        <f t="shared" si="46"/>
        <v>0</v>
      </c>
      <c r="BG37" s="25">
        <f t="shared" si="46"/>
        <v>0</v>
      </c>
      <c r="BH37" s="25">
        <f t="shared" si="46"/>
        <v>0</v>
      </c>
      <c r="BI37" s="25">
        <f t="shared" si="46"/>
        <v>0</v>
      </c>
      <c r="BJ37" s="25">
        <f t="shared" si="46"/>
        <v>0</v>
      </c>
      <c r="BK37" s="25">
        <f t="shared" si="46"/>
        <v>116888163</v>
      </c>
      <c r="BL37" s="25">
        <f t="shared" si="46"/>
        <v>0</v>
      </c>
      <c r="BM37" s="25">
        <f t="shared" si="46"/>
        <v>0</v>
      </c>
      <c r="BN37" s="25">
        <f t="shared" si="46"/>
        <v>0</v>
      </c>
      <c r="BO37" s="25"/>
      <c r="BP37" s="25"/>
      <c r="BQ37" s="25">
        <f t="shared" ref="BQ37:BQ57" si="47">Y37-AV37</f>
        <v>0</v>
      </c>
      <c r="BR37" s="25">
        <f t="shared" ref="BR37:BR57" si="48">+Z37-AW37</f>
        <v>0</v>
      </c>
      <c r="BS37" s="27">
        <f t="shared" si="9"/>
        <v>0.42564941785714283</v>
      </c>
      <c r="BT37" s="25">
        <f t="shared" si="37"/>
        <v>119181837</v>
      </c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>
        <f>+'[1]JULIO 2016'!$H$1112</f>
        <v>119181837</v>
      </c>
      <c r="CH37" s="25"/>
      <c r="CI37" s="25"/>
      <c r="CJ37" s="25"/>
      <c r="CK37" s="25"/>
      <c r="CL37" s="25"/>
      <c r="CM37" s="25"/>
      <c r="CN37" s="25"/>
      <c r="CO37" s="27">
        <f t="shared" si="11"/>
        <v>0.57435058214285717</v>
      </c>
      <c r="CP37" s="25">
        <f t="shared" si="38"/>
        <v>160818163</v>
      </c>
      <c r="CQ37" s="25">
        <f t="shared" si="39"/>
        <v>0</v>
      </c>
      <c r="CR37" s="25">
        <f t="shared" si="39"/>
        <v>0</v>
      </c>
      <c r="CS37" s="25">
        <f t="shared" si="39"/>
        <v>0</v>
      </c>
      <c r="CT37" s="25">
        <f t="shared" si="39"/>
        <v>0</v>
      </c>
      <c r="CU37" s="25">
        <f t="shared" si="39"/>
        <v>0</v>
      </c>
      <c r="CV37" s="25">
        <f t="shared" si="39"/>
        <v>0</v>
      </c>
      <c r="CW37" s="25">
        <f t="shared" ref="CW37:DB48" si="49">+N37-CB37</f>
        <v>0</v>
      </c>
      <c r="CX37" s="25">
        <f t="shared" si="49"/>
        <v>0</v>
      </c>
      <c r="CY37" s="25">
        <f t="shared" si="49"/>
        <v>0</v>
      </c>
      <c r="CZ37" s="25">
        <f t="shared" si="41"/>
        <v>0</v>
      </c>
      <c r="DA37" s="25">
        <f t="shared" si="41"/>
        <v>0</v>
      </c>
      <c r="DB37" s="25">
        <f t="shared" si="41"/>
        <v>160818163</v>
      </c>
      <c r="DC37" s="25">
        <f t="shared" ref="DC37:DE48" si="50">+T37-CH37</f>
        <v>0</v>
      </c>
      <c r="DD37" s="25">
        <f t="shared" si="50"/>
        <v>0</v>
      </c>
      <c r="DE37" s="25">
        <f t="shared" si="50"/>
        <v>0</v>
      </c>
      <c r="DF37" s="25"/>
      <c r="DG37" s="25">
        <f t="shared" ref="DG37:DG48" si="51">+X37-CL37</f>
        <v>0</v>
      </c>
      <c r="DH37" s="25">
        <f t="shared" si="44"/>
        <v>0</v>
      </c>
      <c r="DI37" s="25">
        <f t="shared" ref="DI37:DI48" si="52">+Z37-CN37</f>
        <v>0</v>
      </c>
      <c r="DK37" s="188"/>
      <c r="DL37" s="188"/>
      <c r="DM37" s="188"/>
      <c r="DN37" s="188"/>
      <c r="DO37" s="188"/>
    </row>
    <row r="38" spans="1:119" ht="42" hidden="1" customHeight="1" x14ac:dyDescent="0.25">
      <c r="A38" s="232"/>
      <c r="B38" s="226"/>
      <c r="C38" s="21" t="s">
        <v>132</v>
      </c>
      <c r="D38" s="57" t="s">
        <v>133</v>
      </c>
      <c r="E38" s="23">
        <v>410</v>
      </c>
      <c r="F38" s="24" t="s">
        <v>134</v>
      </c>
      <c r="G38" s="25">
        <f t="shared" si="31"/>
        <v>193627198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>
        <v>7696735</v>
      </c>
      <c r="T38" s="25"/>
      <c r="U38" s="25">
        <v>147930463</v>
      </c>
      <c r="V38" s="25"/>
      <c r="W38" s="25"/>
      <c r="X38" s="25"/>
      <c r="Y38" s="58"/>
      <c r="Z38" s="58">
        <f>35000000+3000000</f>
        <v>38000000</v>
      </c>
      <c r="AB38" s="27">
        <f t="shared" si="1"/>
        <v>0.35552754319153035</v>
      </c>
      <c r="AC38" s="25">
        <f t="shared" si="32"/>
        <v>68839802</v>
      </c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>
        <f>+'[6]JUNIO 2016'!$W$1028</f>
        <v>7654735</v>
      </c>
      <c r="AQ38" s="25"/>
      <c r="AR38" s="25">
        <f>+'[1]JULIO 2016'!$Y$1172</f>
        <v>46290236</v>
      </c>
      <c r="AS38" s="25"/>
      <c r="AT38" s="25"/>
      <c r="AU38" s="25"/>
      <c r="AV38" s="25"/>
      <c r="AW38" s="25">
        <f>+'[1]JULIO 2016'!$AG$1172</f>
        <v>14894831</v>
      </c>
      <c r="AX38" s="27">
        <f t="shared" si="2"/>
        <v>0.64447245680846965</v>
      </c>
      <c r="AY38" s="25">
        <f t="shared" si="33"/>
        <v>124787396</v>
      </c>
      <c r="AZ38" s="25">
        <f t="shared" si="34"/>
        <v>0</v>
      </c>
      <c r="BA38" s="25">
        <f t="shared" si="34"/>
        <v>0</v>
      </c>
      <c r="BB38" s="25">
        <f t="shared" si="34"/>
        <v>0</v>
      </c>
      <c r="BC38" s="25">
        <f t="shared" si="46"/>
        <v>0</v>
      </c>
      <c r="BD38" s="25">
        <f t="shared" si="46"/>
        <v>0</v>
      </c>
      <c r="BE38" s="25">
        <f t="shared" si="46"/>
        <v>0</v>
      </c>
      <c r="BF38" s="25">
        <f t="shared" si="46"/>
        <v>0</v>
      </c>
      <c r="BG38" s="25">
        <f t="shared" si="46"/>
        <v>0</v>
      </c>
      <c r="BH38" s="25">
        <f t="shared" si="46"/>
        <v>0</v>
      </c>
      <c r="BI38" s="25">
        <f t="shared" si="46"/>
        <v>0</v>
      </c>
      <c r="BJ38" s="25">
        <f t="shared" si="46"/>
        <v>0</v>
      </c>
      <c r="BK38" s="25">
        <f t="shared" si="46"/>
        <v>42000</v>
      </c>
      <c r="BL38" s="25">
        <f t="shared" si="46"/>
        <v>0</v>
      </c>
      <c r="BM38" s="25">
        <f t="shared" si="46"/>
        <v>101640227</v>
      </c>
      <c r="BN38" s="25">
        <f t="shared" si="46"/>
        <v>0</v>
      </c>
      <c r="BO38" s="25"/>
      <c r="BP38" s="25"/>
      <c r="BQ38" s="25">
        <f t="shared" si="47"/>
        <v>0</v>
      </c>
      <c r="BR38" s="25">
        <f t="shared" si="48"/>
        <v>23105169</v>
      </c>
      <c r="BS38" s="27">
        <f t="shared" si="9"/>
        <v>0.33166123697147132</v>
      </c>
      <c r="BT38" s="25">
        <f t="shared" si="37"/>
        <v>64218636</v>
      </c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>
        <f>+'[7]MAYO 2016'!$H$901+'[7]MAYO 2016'!$H$904+'[7]MAYO 2016'!$H$906+'[7]MAYO 2016'!$W$908</f>
        <v>7654735</v>
      </c>
      <c r="CH38" s="25"/>
      <c r="CI38" s="25">
        <f>+'[1]JULIO 2016'!$H$1170-CN38-CG38</f>
        <v>41669087</v>
      </c>
      <c r="CJ38" s="25"/>
      <c r="CK38" s="25"/>
      <c r="CL38" s="25"/>
      <c r="CM38" s="25"/>
      <c r="CN38" s="25">
        <f>+'[1]JULIO 2016'!$H$1175+'[1]JULIO 2016'!$H$1188+'[1]JULIO 2016'!$H$1190+'[1]JULIO 2016'!$H$1191+'[1]JULIO 2016'!$H$1193+'[1]JULIO 2016'!$H$1197+'[1]JULIO 2016'!$H$1206</f>
        <v>14894814</v>
      </c>
      <c r="CO38" s="27">
        <f t="shared" si="11"/>
        <v>0.66833876302852868</v>
      </c>
      <c r="CP38" s="25">
        <f t="shared" si="38"/>
        <v>129408562</v>
      </c>
      <c r="CQ38" s="25">
        <f t="shared" si="39"/>
        <v>0</v>
      </c>
      <c r="CR38" s="25">
        <f t="shared" si="39"/>
        <v>0</v>
      </c>
      <c r="CS38" s="25">
        <f t="shared" si="39"/>
        <v>0</v>
      </c>
      <c r="CT38" s="25">
        <f t="shared" si="39"/>
        <v>0</v>
      </c>
      <c r="CU38" s="25">
        <f t="shared" si="39"/>
        <v>0</v>
      </c>
      <c r="CV38" s="25">
        <f t="shared" si="39"/>
        <v>0</v>
      </c>
      <c r="CW38" s="25">
        <f t="shared" si="49"/>
        <v>0</v>
      </c>
      <c r="CX38" s="25">
        <f t="shared" si="49"/>
        <v>0</v>
      </c>
      <c r="CY38" s="25">
        <f t="shared" si="49"/>
        <v>0</v>
      </c>
      <c r="CZ38" s="25">
        <f t="shared" si="41"/>
        <v>0</v>
      </c>
      <c r="DA38" s="25">
        <f t="shared" si="41"/>
        <v>0</v>
      </c>
      <c r="DB38" s="25">
        <f t="shared" si="41"/>
        <v>42000</v>
      </c>
      <c r="DC38" s="25">
        <f t="shared" si="50"/>
        <v>0</v>
      </c>
      <c r="DD38" s="25">
        <f t="shared" si="50"/>
        <v>106261376</v>
      </c>
      <c r="DE38" s="25">
        <f t="shared" si="50"/>
        <v>0</v>
      </c>
      <c r="DF38" s="25"/>
      <c r="DG38" s="25">
        <f t="shared" si="51"/>
        <v>0</v>
      </c>
      <c r="DH38" s="25">
        <f t="shared" si="44"/>
        <v>0</v>
      </c>
      <c r="DI38" s="25">
        <f t="shared" si="52"/>
        <v>23105186</v>
      </c>
      <c r="DK38" s="188"/>
      <c r="DL38" s="188"/>
      <c r="DM38" s="188"/>
      <c r="DN38" s="188"/>
      <c r="DO38" s="188"/>
    </row>
    <row r="39" spans="1:119" ht="35.25" hidden="1" customHeight="1" x14ac:dyDescent="0.25">
      <c r="A39" s="232"/>
      <c r="B39" s="226"/>
      <c r="C39" s="21" t="s">
        <v>135</v>
      </c>
      <c r="D39" s="22" t="s">
        <v>136</v>
      </c>
      <c r="E39" s="23">
        <v>410</v>
      </c>
      <c r="F39" s="24" t="s">
        <v>91</v>
      </c>
      <c r="G39" s="25">
        <f t="shared" si="31"/>
        <v>200000000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>
        <v>100000000</v>
      </c>
      <c r="T39" s="25"/>
      <c r="U39" s="25"/>
      <c r="V39" s="25"/>
      <c r="W39" s="25"/>
      <c r="X39" s="25"/>
      <c r="Y39" s="58">
        <f>62258164+37741836</f>
        <v>100000000</v>
      </c>
      <c r="Z39" s="58"/>
      <c r="AB39" s="27">
        <f t="shared" si="1"/>
        <v>0.54790000000000005</v>
      </c>
      <c r="AC39" s="25">
        <f t="shared" si="32"/>
        <v>109580000</v>
      </c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>
        <f>+'[4]ENERO 2016'!$W$352</f>
        <v>100000000</v>
      </c>
      <c r="AQ39" s="25"/>
      <c r="AR39" s="25"/>
      <c r="AS39" s="25"/>
      <c r="AT39" s="25"/>
      <c r="AU39" s="25"/>
      <c r="AV39" s="25">
        <f>+'[6]JUNIO 2016'!$AF$1063</f>
        <v>9580000</v>
      </c>
      <c r="AW39" s="25"/>
      <c r="AX39" s="27">
        <f t="shared" si="2"/>
        <v>0.45209999999999995</v>
      </c>
      <c r="AY39" s="25">
        <f t="shared" si="33"/>
        <v>90420000</v>
      </c>
      <c r="AZ39" s="25">
        <f t="shared" si="34"/>
        <v>0</v>
      </c>
      <c r="BA39" s="25">
        <f t="shared" si="34"/>
        <v>0</v>
      </c>
      <c r="BB39" s="25">
        <f t="shared" si="34"/>
        <v>0</v>
      </c>
      <c r="BC39" s="25">
        <f t="shared" si="46"/>
        <v>0</v>
      </c>
      <c r="BD39" s="25">
        <f t="shared" si="46"/>
        <v>0</v>
      </c>
      <c r="BE39" s="25">
        <f t="shared" si="46"/>
        <v>0</v>
      </c>
      <c r="BF39" s="25">
        <f t="shared" si="46"/>
        <v>0</v>
      </c>
      <c r="BG39" s="25">
        <f t="shared" si="46"/>
        <v>0</v>
      </c>
      <c r="BH39" s="25">
        <f t="shared" si="46"/>
        <v>0</v>
      </c>
      <c r="BI39" s="25">
        <f t="shared" si="46"/>
        <v>0</v>
      </c>
      <c r="BJ39" s="25">
        <f t="shared" si="46"/>
        <v>0</v>
      </c>
      <c r="BK39" s="25">
        <f t="shared" si="46"/>
        <v>0</v>
      </c>
      <c r="BL39" s="25">
        <f t="shared" si="46"/>
        <v>0</v>
      </c>
      <c r="BM39" s="25">
        <f t="shared" si="46"/>
        <v>0</v>
      </c>
      <c r="BN39" s="25">
        <f t="shared" si="46"/>
        <v>0</v>
      </c>
      <c r="BO39" s="25"/>
      <c r="BP39" s="25"/>
      <c r="BQ39" s="25">
        <f t="shared" si="47"/>
        <v>90420000</v>
      </c>
      <c r="BR39" s="25">
        <f t="shared" si="48"/>
        <v>0</v>
      </c>
      <c r="BS39" s="27">
        <f t="shared" si="9"/>
        <v>0.54790000000000005</v>
      </c>
      <c r="BT39" s="25">
        <f t="shared" si="37"/>
        <v>109580000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>
        <f>+'[2]MARZO 2016 ULTIMO'!$H$622</f>
        <v>100000000</v>
      </c>
      <c r="CH39" s="25"/>
      <c r="CI39" s="25"/>
      <c r="CJ39" s="25"/>
      <c r="CK39" s="25"/>
      <c r="CL39" s="25"/>
      <c r="CM39" s="25">
        <f>+'[6]JUNIO 2016'!$AF$1063</f>
        <v>9580000</v>
      </c>
      <c r="CN39" s="25"/>
      <c r="CO39" s="27">
        <f t="shared" si="11"/>
        <v>0.45209999999999995</v>
      </c>
      <c r="CP39" s="25">
        <f t="shared" si="38"/>
        <v>90420000</v>
      </c>
      <c r="CQ39" s="25">
        <f t="shared" si="39"/>
        <v>0</v>
      </c>
      <c r="CR39" s="25">
        <f t="shared" si="39"/>
        <v>0</v>
      </c>
      <c r="CS39" s="25">
        <f t="shared" si="39"/>
        <v>0</v>
      </c>
      <c r="CT39" s="25">
        <f t="shared" si="39"/>
        <v>0</v>
      </c>
      <c r="CU39" s="25">
        <f t="shared" si="39"/>
        <v>0</v>
      </c>
      <c r="CV39" s="25">
        <f t="shared" si="39"/>
        <v>0</v>
      </c>
      <c r="CW39" s="25">
        <f t="shared" si="49"/>
        <v>0</v>
      </c>
      <c r="CX39" s="25">
        <f t="shared" si="49"/>
        <v>0</v>
      </c>
      <c r="CY39" s="25">
        <f t="shared" si="49"/>
        <v>0</v>
      </c>
      <c r="CZ39" s="25">
        <f t="shared" si="41"/>
        <v>0</v>
      </c>
      <c r="DA39" s="25">
        <f t="shared" si="41"/>
        <v>0</v>
      </c>
      <c r="DB39" s="25">
        <f t="shared" si="41"/>
        <v>0</v>
      </c>
      <c r="DC39" s="25">
        <f t="shared" si="50"/>
        <v>0</v>
      </c>
      <c r="DD39" s="25">
        <f t="shared" si="50"/>
        <v>0</v>
      </c>
      <c r="DE39" s="25">
        <f t="shared" si="50"/>
        <v>0</v>
      </c>
      <c r="DF39" s="25"/>
      <c r="DG39" s="25">
        <f t="shared" si="51"/>
        <v>0</v>
      </c>
      <c r="DH39" s="25">
        <f t="shared" si="44"/>
        <v>90420000</v>
      </c>
      <c r="DI39" s="25">
        <f t="shared" si="52"/>
        <v>0</v>
      </c>
      <c r="DK39" s="188"/>
      <c r="DL39" s="188"/>
      <c r="DM39" s="188"/>
      <c r="DN39" s="188"/>
      <c r="DO39" s="188"/>
    </row>
    <row r="40" spans="1:119" ht="33.75" hidden="1" customHeight="1" x14ac:dyDescent="0.25">
      <c r="A40" s="232"/>
      <c r="B40" s="227"/>
      <c r="C40" s="21" t="s">
        <v>137</v>
      </c>
      <c r="D40" s="22" t="s">
        <v>138</v>
      </c>
      <c r="E40" s="23">
        <v>410</v>
      </c>
      <c r="F40" s="24" t="s">
        <v>76</v>
      </c>
      <c r="G40" s="25">
        <f t="shared" si="31"/>
        <v>0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58"/>
      <c r="Z40" s="58">
        <f>5000000-5000000</f>
        <v>0</v>
      </c>
      <c r="AB40" s="27" t="e">
        <f t="shared" si="1"/>
        <v>#DIV/0!</v>
      </c>
      <c r="AC40" s="25">
        <f t="shared" si="32"/>
        <v>0</v>
      </c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7" t="e">
        <f t="shared" si="2"/>
        <v>#DIV/0!</v>
      </c>
      <c r="AY40" s="25">
        <f t="shared" si="33"/>
        <v>0</v>
      </c>
      <c r="AZ40" s="25">
        <f t="shared" si="34"/>
        <v>0</v>
      </c>
      <c r="BA40" s="25">
        <f t="shared" si="34"/>
        <v>0</v>
      </c>
      <c r="BB40" s="25">
        <f t="shared" si="34"/>
        <v>0</v>
      </c>
      <c r="BC40" s="25">
        <f t="shared" si="46"/>
        <v>0</v>
      </c>
      <c r="BD40" s="25">
        <f t="shared" si="46"/>
        <v>0</v>
      </c>
      <c r="BE40" s="25">
        <f t="shared" si="46"/>
        <v>0</v>
      </c>
      <c r="BF40" s="25">
        <f t="shared" si="46"/>
        <v>0</v>
      </c>
      <c r="BG40" s="25">
        <f t="shared" si="46"/>
        <v>0</v>
      </c>
      <c r="BH40" s="25">
        <f t="shared" si="46"/>
        <v>0</v>
      </c>
      <c r="BI40" s="25">
        <f t="shared" si="46"/>
        <v>0</v>
      </c>
      <c r="BJ40" s="25">
        <f t="shared" si="46"/>
        <v>0</v>
      </c>
      <c r="BK40" s="25">
        <f t="shared" si="46"/>
        <v>0</v>
      </c>
      <c r="BL40" s="25">
        <f t="shared" si="46"/>
        <v>0</v>
      </c>
      <c r="BM40" s="25">
        <f t="shared" si="46"/>
        <v>0</v>
      </c>
      <c r="BN40" s="25">
        <f t="shared" si="46"/>
        <v>0</v>
      </c>
      <c r="BO40" s="25"/>
      <c r="BP40" s="25"/>
      <c r="BQ40" s="25">
        <f t="shared" si="47"/>
        <v>0</v>
      </c>
      <c r="BR40" s="25">
        <f t="shared" si="48"/>
        <v>0</v>
      </c>
      <c r="BS40" s="27" t="e">
        <f t="shared" si="9"/>
        <v>#DIV/0!</v>
      </c>
      <c r="BT40" s="25">
        <f t="shared" si="37"/>
        <v>0</v>
      </c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7" t="e">
        <f t="shared" si="11"/>
        <v>#DIV/0!</v>
      </c>
      <c r="CP40" s="25">
        <f t="shared" si="38"/>
        <v>0</v>
      </c>
      <c r="CQ40" s="25">
        <f t="shared" si="39"/>
        <v>0</v>
      </c>
      <c r="CR40" s="25">
        <f t="shared" si="39"/>
        <v>0</v>
      </c>
      <c r="CS40" s="25">
        <f t="shared" si="39"/>
        <v>0</v>
      </c>
      <c r="CT40" s="25">
        <f t="shared" si="39"/>
        <v>0</v>
      </c>
      <c r="CU40" s="25">
        <f t="shared" si="39"/>
        <v>0</v>
      </c>
      <c r="CV40" s="25">
        <f t="shared" si="39"/>
        <v>0</v>
      </c>
      <c r="CW40" s="25">
        <f t="shared" si="49"/>
        <v>0</v>
      </c>
      <c r="CX40" s="25">
        <f t="shared" si="49"/>
        <v>0</v>
      </c>
      <c r="CY40" s="25">
        <f t="shared" si="49"/>
        <v>0</v>
      </c>
      <c r="CZ40" s="25">
        <f t="shared" si="41"/>
        <v>0</v>
      </c>
      <c r="DA40" s="25">
        <f t="shared" si="41"/>
        <v>0</v>
      </c>
      <c r="DB40" s="25">
        <f t="shared" si="41"/>
        <v>0</v>
      </c>
      <c r="DC40" s="25">
        <f t="shared" si="50"/>
        <v>0</v>
      </c>
      <c r="DD40" s="25">
        <f t="shared" si="50"/>
        <v>0</v>
      </c>
      <c r="DE40" s="25">
        <f t="shared" si="50"/>
        <v>0</v>
      </c>
      <c r="DF40" s="25"/>
      <c r="DG40" s="25">
        <f t="shared" si="51"/>
        <v>0</v>
      </c>
      <c r="DH40" s="25">
        <f t="shared" si="44"/>
        <v>0</v>
      </c>
      <c r="DI40" s="25">
        <f t="shared" si="52"/>
        <v>0</v>
      </c>
      <c r="DK40" s="188"/>
      <c r="DL40" s="188"/>
      <c r="DM40" s="188"/>
      <c r="DN40" s="188"/>
      <c r="DO40" s="188"/>
    </row>
    <row r="41" spans="1:119" ht="21.75" hidden="1" customHeight="1" x14ac:dyDescent="0.25">
      <c r="A41" s="232"/>
      <c r="B41" s="225" t="s">
        <v>139</v>
      </c>
      <c r="C41" s="21" t="s">
        <v>140</v>
      </c>
      <c r="D41" s="22" t="s">
        <v>141</v>
      </c>
      <c r="E41" s="23">
        <v>410</v>
      </c>
      <c r="F41" s="24" t="s">
        <v>91</v>
      </c>
      <c r="G41" s="25">
        <f t="shared" si="31"/>
        <v>1344000000</v>
      </c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>
        <f>1300000000+44000000</f>
        <v>1344000000</v>
      </c>
      <c r="S41" s="25"/>
      <c r="T41" s="25"/>
      <c r="U41" s="25"/>
      <c r="V41" s="25"/>
      <c r="W41" s="25"/>
      <c r="X41" s="25"/>
      <c r="Y41" s="58"/>
      <c r="Z41" s="58"/>
      <c r="AB41" s="27">
        <f t="shared" si="1"/>
        <v>0.96726190476190477</v>
      </c>
      <c r="AC41" s="25">
        <f t="shared" si="32"/>
        <v>1300000000</v>
      </c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>
        <f>+'[7]MAYO 2016'!$V$947</f>
        <v>1300000000</v>
      </c>
      <c r="AP41" s="25"/>
      <c r="AQ41" s="25"/>
      <c r="AR41" s="25"/>
      <c r="AS41" s="25"/>
      <c r="AT41" s="25"/>
      <c r="AU41" s="25"/>
      <c r="AV41" s="25"/>
      <c r="AW41" s="25"/>
      <c r="AX41" s="27">
        <f t="shared" si="2"/>
        <v>3.2738095238095233E-2</v>
      </c>
      <c r="AY41" s="25">
        <f t="shared" si="33"/>
        <v>44000000</v>
      </c>
      <c r="AZ41" s="25">
        <f t="shared" si="34"/>
        <v>0</v>
      </c>
      <c r="BA41" s="25">
        <f t="shared" si="34"/>
        <v>0</v>
      </c>
      <c r="BB41" s="25">
        <f t="shared" si="34"/>
        <v>0</v>
      </c>
      <c r="BC41" s="25">
        <f t="shared" si="46"/>
        <v>0</v>
      </c>
      <c r="BD41" s="25">
        <f t="shared" si="46"/>
        <v>0</v>
      </c>
      <c r="BE41" s="25">
        <f t="shared" si="46"/>
        <v>0</v>
      </c>
      <c r="BF41" s="25">
        <f t="shared" si="46"/>
        <v>0</v>
      </c>
      <c r="BG41" s="25">
        <f t="shared" si="46"/>
        <v>0</v>
      </c>
      <c r="BH41" s="25">
        <f t="shared" si="46"/>
        <v>0</v>
      </c>
      <c r="BI41" s="25">
        <f t="shared" si="46"/>
        <v>0</v>
      </c>
      <c r="BJ41" s="25">
        <f t="shared" si="46"/>
        <v>44000000</v>
      </c>
      <c r="BK41" s="25">
        <f t="shared" si="46"/>
        <v>0</v>
      </c>
      <c r="BL41" s="25">
        <f t="shared" si="46"/>
        <v>0</v>
      </c>
      <c r="BM41" s="25">
        <f t="shared" si="46"/>
        <v>0</v>
      </c>
      <c r="BN41" s="25">
        <f t="shared" si="46"/>
        <v>0</v>
      </c>
      <c r="BO41" s="25"/>
      <c r="BP41" s="25">
        <f>+X41-AU41</f>
        <v>0</v>
      </c>
      <c r="BQ41" s="25">
        <f t="shared" si="47"/>
        <v>0</v>
      </c>
      <c r="BR41" s="25">
        <f t="shared" si="48"/>
        <v>0</v>
      </c>
      <c r="BS41" s="27">
        <f t="shared" si="9"/>
        <v>0.64948897098214287</v>
      </c>
      <c r="BT41" s="25">
        <f t="shared" si="37"/>
        <v>872913177</v>
      </c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>
        <f>+'[1]JULIO 2016'!$H$1227</f>
        <v>872913177</v>
      </c>
      <c r="CG41" s="25"/>
      <c r="CH41" s="25"/>
      <c r="CI41" s="25"/>
      <c r="CJ41" s="25"/>
      <c r="CK41" s="25"/>
      <c r="CL41" s="25"/>
      <c r="CM41" s="25"/>
      <c r="CN41" s="25"/>
      <c r="CO41" s="27">
        <f t="shared" si="11"/>
        <v>0.35051102901785713</v>
      </c>
      <c r="CP41" s="25">
        <f t="shared" si="38"/>
        <v>471086823</v>
      </c>
      <c r="CQ41" s="25">
        <f t="shared" si="39"/>
        <v>0</v>
      </c>
      <c r="CR41" s="25">
        <f t="shared" si="39"/>
        <v>0</v>
      </c>
      <c r="CS41" s="25">
        <f t="shared" si="39"/>
        <v>0</v>
      </c>
      <c r="CT41" s="25">
        <f t="shared" si="39"/>
        <v>0</v>
      </c>
      <c r="CU41" s="25">
        <f t="shared" si="39"/>
        <v>0</v>
      </c>
      <c r="CV41" s="25">
        <f t="shared" si="39"/>
        <v>0</v>
      </c>
      <c r="CW41" s="25">
        <f t="shared" si="49"/>
        <v>0</v>
      </c>
      <c r="CX41" s="25">
        <f t="shared" si="49"/>
        <v>0</v>
      </c>
      <c r="CY41" s="25">
        <f t="shared" si="49"/>
        <v>0</v>
      </c>
      <c r="CZ41" s="25">
        <f t="shared" si="41"/>
        <v>0</v>
      </c>
      <c r="DA41" s="25">
        <f t="shared" si="41"/>
        <v>471086823</v>
      </c>
      <c r="DB41" s="25">
        <f t="shared" si="41"/>
        <v>0</v>
      </c>
      <c r="DC41" s="25">
        <f t="shared" si="50"/>
        <v>0</v>
      </c>
      <c r="DD41" s="25">
        <f t="shared" si="50"/>
        <v>0</v>
      </c>
      <c r="DE41" s="25">
        <f t="shared" si="50"/>
        <v>0</v>
      </c>
      <c r="DF41" s="25"/>
      <c r="DG41" s="25">
        <f t="shared" si="51"/>
        <v>0</v>
      </c>
      <c r="DH41" s="25">
        <f t="shared" si="44"/>
        <v>0</v>
      </c>
      <c r="DI41" s="25">
        <f t="shared" si="52"/>
        <v>0</v>
      </c>
      <c r="DK41" s="188"/>
      <c r="DL41" s="188"/>
      <c r="DM41" s="188"/>
      <c r="DN41" s="188"/>
      <c r="DO41" s="188"/>
    </row>
    <row r="42" spans="1:119" ht="35.25" hidden="1" customHeight="1" x14ac:dyDescent="0.25">
      <c r="A42" s="232"/>
      <c r="B42" s="226"/>
      <c r="C42" s="21" t="s">
        <v>142</v>
      </c>
      <c r="D42" s="22" t="s">
        <v>143</v>
      </c>
      <c r="E42" s="23">
        <v>410</v>
      </c>
      <c r="F42" s="24" t="s">
        <v>91</v>
      </c>
      <c r="G42" s="25">
        <f t="shared" si="31"/>
        <v>96094870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>
        <f>50000000+3094870+20000000+23000000</f>
        <v>96094870</v>
      </c>
      <c r="V42" s="25"/>
      <c r="W42" s="25"/>
      <c r="X42" s="25"/>
      <c r="Y42" s="58"/>
      <c r="Z42" s="58"/>
      <c r="AB42" s="27">
        <f t="shared" si="1"/>
        <v>0.81574458657366411</v>
      </c>
      <c r="AC42" s="25">
        <f t="shared" si="32"/>
        <v>78388870</v>
      </c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>
        <f>+'[6]JUNIO 2016'!$Y$1217</f>
        <v>78388870</v>
      </c>
      <c r="AS42" s="25"/>
      <c r="AT42" s="25"/>
      <c r="AU42" s="25"/>
      <c r="AV42" s="25"/>
      <c r="AW42" s="25"/>
      <c r="AX42" s="27">
        <f t="shared" si="2"/>
        <v>0.18425541342633589</v>
      </c>
      <c r="AY42" s="25">
        <f t="shared" si="33"/>
        <v>17706000</v>
      </c>
      <c r="AZ42" s="25">
        <f t="shared" si="34"/>
        <v>0</v>
      </c>
      <c r="BA42" s="25">
        <f t="shared" si="34"/>
        <v>0</v>
      </c>
      <c r="BB42" s="25">
        <f t="shared" si="34"/>
        <v>0</v>
      </c>
      <c r="BC42" s="25">
        <f t="shared" si="46"/>
        <v>0</v>
      </c>
      <c r="BD42" s="25">
        <f t="shared" si="46"/>
        <v>0</v>
      </c>
      <c r="BE42" s="25">
        <f t="shared" si="46"/>
        <v>0</v>
      </c>
      <c r="BF42" s="25">
        <f t="shared" si="46"/>
        <v>0</v>
      </c>
      <c r="BG42" s="25">
        <f>+O42-AM42</f>
        <v>0</v>
      </c>
      <c r="BH42" s="25">
        <f>+P42-AN42</f>
        <v>0</v>
      </c>
      <c r="BI42" s="25">
        <f t="shared" si="46"/>
        <v>0</v>
      </c>
      <c r="BJ42" s="25">
        <f t="shared" si="46"/>
        <v>0</v>
      </c>
      <c r="BK42" s="25">
        <f t="shared" si="46"/>
        <v>0</v>
      </c>
      <c r="BL42" s="25">
        <f t="shared" si="46"/>
        <v>0</v>
      </c>
      <c r="BM42" s="25">
        <f t="shared" si="46"/>
        <v>17706000</v>
      </c>
      <c r="BN42" s="25">
        <f t="shared" si="46"/>
        <v>0</v>
      </c>
      <c r="BO42" s="25"/>
      <c r="BP42" s="25">
        <f>+X42-AU42</f>
        <v>0</v>
      </c>
      <c r="BQ42" s="25">
        <f t="shared" si="47"/>
        <v>0</v>
      </c>
      <c r="BR42" s="25">
        <f t="shared" si="48"/>
        <v>0</v>
      </c>
      <c r="BS42" s="27">
        <f t="shared" si="9"/>
        <v>0.74003816228691499</v>
      </c>
      <c r="BT42" s="25">
        <f t="shared" si="37"/>
        <v>71113871</v>
      </c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>
        <f>+'[7]MAYO 2016'!$H$1077</f>
        <v>71113871</v>
      </c>
      <c r="CJ42" s="25"/>
      <c r="CK42" s="25"/>
      <c r="CL42" s="25"/>
      <c r="CM42" s="25"/>
      <c r="CN42" s="25"/>
      <c r="CO42" s="27">
        <f t="shared" si="11"/>
        <v>0.25996183771308501</v>
      </c>
      <c r="CP42" s="25">
        <f t="shared" si="38"/>
        <v>24980999</v>
      </c>
      <c r="CQ42" s="25">
        <f t="shared" si="39"/>
        <v>0</v>
      </c>
      <c r="CR42" s="25">
        <f t="shared" si="39"/>
        <v>0</v>
      </c>
      <c r="CS42" s="25">
        <f t="shared" si="39"/>
        <v>0</v>
      </c>
      <c r="CT42" s="25">
        <f t="shared" si="39"/>
        <v>0</v>
      </c>
      <c r="CU42" s="25">
        <f t="shared" si="39"/>
        <v>0</v>
      </c>
      <c r="CV42" s="25">
        <f t="shared" si="39"/>
        <v>0</v>
      </c>
      <c r="CW42" s="25">
        <f t="shared" si="49"/>
        <v>0</v>
      </c>
      <c r="CX42" s="25">
        <f t="shared" si="49"/>
        <v>0</v>
      </c>
      <c r="CY42" s="25">
        <f t="shared" si="49"/>
        <v>0</v>
      </c>
      <c r="CZ42" s="25">
        <f t="shared" si="41"/>
        <v>0</v>
      </c>
      <c r="DA42" s="25">
        <f t="shared" si="41"/>
        <v>0</v>
      </c>
      <c r="DB42" s="25">
        <f t="shared" si="41"/>
        <v>0</v>
      </c>
      <c r="DC42" s="25">
        <f t="shared" si="50"/>
        <v>0</v>
      </c>
      <c r="DD42" s="25">
        <f t="shared" si="50"/>
        <v>24980999</v>
      </c>
      <c r="DE42" s="25">
        <f t="shared" si="50"/>
        <v>0</v>
      </c>
      <c r="DF42" s="25"/>
      <c r="DG42" s="25">
        <f t="shared" si="51"/>
        <v>0</v>
      </c>
      <c r="DH42" s="25">
        <f t="shared" si="44"/>
        <v>0</v>
      </c>
      <c r="DI42" s="25">
        <f t="shared" si="52"/>
        <v>0</v>
      </c>
      <c r="DK42" s="188"/>
      <c r="DL42" s="188"/>
      <c r="DM42" s="188"/>
      <c r="DN42" s="188"/>
      <c r="DO42" s="188"/>
    </row>
    <row r="43" spans="1:119" ht="18.75" hidden="1" customHeight="1" x14ac:dyDescent="0.25">
      <c r="A43" s="232"/>
      <c r="B43" s="227"/>
      <c r="C43" s="21" t="s">
        <v>144</v>
      </c>
      <c r="D43" s="22" t="s">
        <v>145</v>
      </c>
      <c r="E43" s="23">
        <v>410</v>
      </c>
      <c r="F43" s="24" t="s">
        <v>91</v>
      </c>
      <c r="G43" s="25">
        <f t="shared" si="31"/>
        <v>16905130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>
        <f>20000000-3094870</f>
        <v>16905130</v>
      </c>
      <c r="V43" s="25"/>
      <c r="W43" s="25"/>
      <c r="X43" s="25"/>
      <c r="Y43" s="58"/>
      <c r="Z43" s="58"/>
      <c r="AB43" s="27">
        <f t="shared" si="1"/>
        <v>1</v>
      </c>
      <c r="AC43" s="25">
        <f t="shared" si="32"/>
        <v>16905130</v>
      </c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>
        <f>+'[2]MARZO 2016 ULTIMO'!$Y$724</f>
        <v>16905130</v>
      </c>
      <c r="AS43" s="25"/>
      <c r="AT43" s="25"/>
      <c r="AU43" s="25"/>
      <c r="AV43" s="25"/>
      <c r="AW43" s="25"/>
      <c r="AX43" s="27">
        <f t="shared" si="2"/>
        <v>0</v>
      </c>
      <c r="AY43" s="25">
        <f t="shared" si="33"/>
        <v>0</v>
      </c>
      <c r="AZ43" s="25">
        <f t="shared" si="34"/>
        <v>0</v>
      </c>
      <c r="BA43" s="25">
        <f t="shared" si="34"/>
        <v>0</v>
      </c>
      <c r="BB43" s="25">
        <f t="shared" si="34"/>
        <v>0</v>
      </c>
      <c r="BC43" s="25">
        <f t="shared" si="46"/>
        <v>0</v>
      </c>
      <c r="BD43" s="25">
        <f t="shared" si="46"/>
        <v>0</v>
      </c>
      <c r="BE43" s="25">
        <f t="shared" si="46"/>
        <v>0</v>
      </c>
      <c r="BF43" s="25">
        <f t="shared" si="46"/>
        <v>0</v>
      </c>
      <c r="BG43" s="25">
        <f>+O43-AM43</f>
        <v>0</v>
      </c>
      <c r="BH43" s="25">
        <f>+P43-AN43</f>
        <v>0</v>
      </c>
      <c r="BI43" s="25">
        <f t="shared" si="46"/>
        <v>0</v>
      </c>
      <c r="BJ43" s="25">
        <f t="shared" si="46"/>
        <v>0</v>
      </c>
      <c r="BK43" s="25">
        <f t="shared" si="46"/>
        <v>0</v>
      </c>
      <c r="BL43" s="25"/>
      <c r="BM43" s="25">
        <f t="shared" si="46"/>
        <v>0</v>
      </c>
      <c r="BN43" s="25">
        <f t="shared" si="46"/>
        <v>0</v>
      </c>
      <c r="BO43" s="25"/>
      <c r="BP43" s="25"/>
      <c r="BQ43" s="25">
        <f t="shared" si="47"/>
        <v>0</v>
      </c>
      <c r="BR43" s="25">
        <f t="shared" si="48"/>
        <v>0</v>
      </c>
      <c r="BS43" s="27">
        <f t="shared" si="9"/>
        <v>1</v>
      </c>
      <c r="BT43" s="25">
        <f t="shared" si="37"/>
        <v>16905130</v>
      </c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>
        <f>+'[3]ABRIL 2016'!$H$929</f>
        <v>16905130</v>
      </c>
      <c r="CJ43" s="25"/>
      <c r="CK43" s="25"/>
      <c r="CL43" s="25"/>
      <c r="CM43" s="25"/>
      <c r="CN43" s="25"/>
      <c r="CO43" s="27">
        <f t="shared" si="11"/>
        <v>0</v>
      </c>
      <c r="CP43" s="25">
        <f t="shared" si="38"/>
        <v>0</v>
      </c>
      <c r="CQ43" s="25">
        <f t="shared" si="39"/>
        <v>0</v>
      </c>
      <c r="CR43" s="25">
        <f t="shared" si="39"/>
        <v>0</v>
      </c>
      <c r="CS43" s="25">
        <f t="shared" si="39"/>
        <v>0</v>
      </c>
      <c r="CT43" s="25">
        <f t="shared" si="39"/>
        <v>0</v>
      </c>
      <c r="CU43" s="25">
        <f t="shared" si="39"/>
        <v>0</v>
      </c>
      <c r="CV43" s="25">
        <f t="shared" si="39"/>
        <v>0</v>
      </c>
      <c r="CW43" s="25">
        <f t="shared" si="49"/>
        <v>0</v>
      </c>
      <c r="CX43" s="25">
        <f t="shared" si="49"/>
        <v>0</v>
      </c>
      <c r="CY43" s="25">
        <f t="shared" si="49"/>
        <v>0</v>
      </c>
      <c r="CZ43" s="25">
        <f t="shared" si="41"/>
        <v>0</v>
      </c>
      <c r="DA43" s="25">
        <f t="shared" si="41"/>
        <v>0</v>
      </c>
      <c r="DB43" s="25">
        <f t="shared" si="41"/>
        <v>0</v>
      </c>
      <c r="DC43" s="25">
        <f t="shared" si="50"/>
        <v>0</v>
      </c>
      <c r="DD43" s="25">
        <f t="shared" si="50"/>
        <v>0</v>
      </c>
      <c r="DE43" s="25">
        <f t="shared" si="50"/>
        <v>0</v>
      </c>
      <c r="DF43" s="25"/>
      <c r="DG43" s="25">
        <f t="shared" si="51"/>
        <v>0</v>
      </c>
      <c r="DH43" s="25">
        <f t="shared" si="44"/>
        <v>0</v>
      </c>
      <c r="DI43" s="25">
        <f t="shared" si="52"/>
        <v>0</v>
      </c>
      <c r="DK43" s="188"/>
      <c r="DL43" s="188"/>
      <c r="DM43" s="188"/>
      <c r="DN43" s="188"/>
      <c r="DO43" s="188"/>
    </row>
    <row r="44" spans="1:119" ht="30.75" hidden="1" customHeight="1" x14ac:dyDescent="0.25">
      <c r="A44" s="232"/>
      <c r="B44" s="225" t="s">
        <v>146</v>
      </c>
      <c r="C44" s="21" t="s">
        <v>147</v>
      </c>
      <c r="D44" s="22" t="s">
        <v>148</v>
      </c>
      <c r="E44" s="23">
        <v>410</v>
      </c>
      <c r="F44" s="24" t="s">
        <v>91</v>
      </c>
      <c r="G44" s="25">
        <f t="shared" si="31"/>
        <v>20000000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>
        <v>20000000</v>
      </c>
      <c r="V44" s="25"/>
      <c r="W44" s="25"/>
      <c r="X44" s="25"/>
      <c r="Y44" s="58"/>
      <c r="Z44" s="58"/>
      <c r="AB44" s="27">
        <f t="shared" si="1"/>
        <v>1</v>
      </c>
      <c r="AC44" s="25">
        <f t="shared" si="32"/>
        <v>20000000</v>
      </c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>
        <f>+'[4]ENERO 2016'!$Y$406</f>
        <v>20000000</v>
      </c>
      <c r="AS44" s="25"/>
      <c r="AT44" s="25"/>
      <c r="AU44" s="25"/>
      <c r="AV44" s="25"/>
      <c r="AW44" s="25"/>
      <c r="AX44" s="27">
        <f t="shared" si="2"/>
        <v>0</v>
      </c>
      <c r="AY44" s="25">
        <f t="shared" si="33"/>
        <v>0</v>
      </c>
      <c r="AZ44" s="25">
        <f t="shared" si="34"/>
        <v>0</v>
      </c>
      <c r="BA44" s="25">
        <f t="shared" si="34"/>
        <v>0</v>
      </c>
      <c r="BB44" s="25">
        <f t="shared" si="34"/>
        <v>0</v>
      </c>
      <c r="BC44" s="25">
        <f t="shared" si="46"/>
        <v>0</v>
      </c>
      <c r="BD44" s="25">
        <f t="shared" si="46"/>
        <v>0</v>
      </c>
      <c r="BE44" s="25">
        <f t="shared" si="46"/>
        <v>0</v>
      </c>
      <c r="BF44" s="25">
        <f t="shared" si="46"/>
        <v>0</v>
      </c>
      <c r="BG44" s="25">
        <f t="shared" si="46"/>
        <v>0</v>
      </c>
      <c r="BH44" s="25">
        <f t="shared" ref="BH44:BH57" si="53">+P44-AN44</f>
        <v>0</v>
      </c>
      <c r="BI44" s="25">
        <f t="shared" si="46"/>
        <v>0</v>
      </c>
      <c r="BJ44" s="25">
        <f t="shared" si="46"/>
        <v>0</v>
      </c>
      <c r="BK44" s="25">
        <f t="shared" si="46"/>
        <v>0</v>
      </c>
      <c r="BL44" s="25">
        <f>+T44-AQ44</f>
        <v>0</v>
      </c>
      <c r="BM44" s="25">
        <f t="shared" si="46"/>
        <v>0</v>
      </c>
      <c r="BN44" s="25">
        <f t="shared" si="46"/>
        <v>0</v>
      </c>
      <c r="BO44" s="25"/>
      <c r="BP44" s="25">
        <f>+X44-AU44</f>
        <v>0</v>
      </c>
      <c r="BQ44" s="25">
        <f t="shared" si="47"/>
        <v>0</v>
      </c>
      <c r="BR44" s="25">
        <f t="shared" si="48"/>
        <v>0</v>
      </c>
      <c r="BS44" s="27">
        <f t="shared" si="9"/>
        <v>1</v>
      </c>
      <c r="BT44" s="25">
        <f t="shared" si="37"/>
        <v>20000000</v>
      </c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>
        <f>+'[1]JULIO 2016'!$H$1402</f>
        <v>20000000</v>
      </c>
      <c r="CJ44" s="25"/>
      <c r="CK44" s="25"/>
      <c r="CL44" s="25"/>
      <c r="CM44" s="25"/>
      <c r="CN44" s="25"/>
      <c r="CO44" s="27">
        <f t="shared" si="11"/>
        <v>0</v>
      </c>
      <c r="CP44" s="25">
        <f t="shared" si="38"/>
        <v>0</v>
      </c>
      <c r="CQ44" s="25">
        <f t="shared" si="39"/>
        <v>0</v>
      </c>
      <c r="CR44" s="25">
        <f t="shared" si="39"/>
        <v>0</v>
      </c>
      <c r="CS44" s="25">
        <f t="shared" si="39"/>
        <v>0</v>
      </c>
      <c r="CT44" s="25">
        <f t="shared" si="39"/>
        <v>0</v>
      </c>
      <c r="CU44" s="25">
        <f t="shared" si="39"/>
        <v>0</v>
      </c>
      <c r="CV44" s="25">
        <f t="shared" si="39"/>
        <v>0</v>
      </c>
      <c r="CW44" s="25">
        <f t="shared" si="49"/>
        <v>0</v>
      </c>
      <c r="CX44" s="25">
        <f t="shared" si="49"/>
        <v>0</v>
      </c>
      <c r="CY44" s="25">
        <f t="shared" si="49"/>
        <v>0</v>
      </c>
      <c r="CZ44" s="25">
        <f t="shared" si="41"/>
        <v>0</v>
      </c>
      <c r="DA44" s="25">
        <f t="shared" si="41"/>
        <v>0</v>
      </c>
      <c r="DB44" s="25">
        <f t="shared" si="41"/>
        <v>0</v>
      </c>
      <c r="DC44" s="25">
        <f t="shared" si="50"/>
        <v>0</v>
      </c>
      <c r="DD44" s="25">
        <f t="shared" si="50"/>
        <v>0</v>
      </c>
      <c r="DE44" s="25">
        <f t="shared" si="50"/>
        <v>0</v>
      </c>
      <c r="DF44" s="25"/>
      <c r="DG44" s="25">
        <f t="shared" si="51"/>
        <v>0</v>
      </c>
      <c r="DH44" s="25">
        <f t="shared" si="44"/>
        <v>0</v>
      </c>
      <c r="DI44" s="25">
        <f t="shared" si="52"/>
        <v>0</v>
      </c>
      <c r="DK44" s="188"/>
      <c r="DL44" s="188"/>
      <c r="DM44" s="188"/>
      <c r="DN44" s="188"/>
      <c r="DO44" s="188"/>
    </row>
    <row r="45" spans="1:119" ht="33.75" hidden="1" customHeight="1" x14ac:dyDescent="0.25">
      <c r="A45" s="232"/>
      <c r="B45" s="226"/>
      <c r="C45" s="21" t="s">
        <v>149</v>
      </c>
      <c r="D45" s="22" t="s">
        <v>150</v>
      </c>
      <c r="E45" s="23">
        <v>410</v>
      </c>
      <c r="F45" s="24" t="s">
        <v>91</v>
      </c>
      <c r="G45" s="25">
        <f t="shared" si="31"/>
        <v>10000000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>
        <v>10000000</v>
      </c>
      <c r="V45" s="25"/>
      <c r="W45" s="25"/>
      <c r="X45" s="25"/>
      <c r="Y45" s="58"/>
      <c r="Z45" s="58"/>
      <c r="AB45" s="27">
        <f t="shared" si="1"/>
        <v>0.92333399999999999</v>
      </c>
      <c r="AC45" s="25">
        <f t="shared" si="32"/>
        <v>9233340</v>
      </c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>
        <f>+'[7]MAYO 2016'!$G$1115</f>
        <v>9233340</v>
      </c>
      <c r="AS45" s="25"/>
      <c r="AT45" s="25"/>
      <c r="AU45" s="25"/>
      <c r="AV45" s="25"/>
      <c r="AW45" s="25"/>
      <c r="AX45" s="27">
        <f t="shared" si="2"/>
        <v>7.6666000000000012E-2</v>
      </c>
      <c r="AY45" s="25">
        <f t="shared" si="33"/>
        <v>766660</v>
      </c>
      <c r="AZ45" s="25">
        <f t="shared" si="34"/>
        <v>0</v>
      </c>
      <c r="BA45" s="25">
        <f t="shared" si="34"/>
        <v>0</v>
      </c>
      <c r="BB45" s="25">
        <f t="shared" si="34"/>
        <v>0</v>
      </c>
      <c r="BC45" s="25">
        <f t="shared" si="46"/>
        <v>0</v>
      </c>
      <c r="BD45" s="25">
        <f t="shared" si="46"/>
        <v>0</v>
      </c>
      <c r="BE45" s="25">
        <f t="shared" si="46"/>
        <v>0</v>
      </c>
      <c r="BF45" s="25">
        <f t="shared" si="46"/>
        <v>0</v>
      </c>
      <c r="BG45" s="25">
        <f t="shared" si="46"/>
        <v>0</v>
      </c>
      <c r="BH45" s="25">
        <f t="shared" si="53"/>
        <v>0</v>
      </c>
      <c r="BI45" s="25">
        <f t="shared" si="46"/>
        <v>0</v>
      </c>
      <c r="BJ45" s="25">
        <f t="shared" si="46"/>
        <v>0</v>
      </c>
      <c r="BK45" s="25">
        <f t="shared" si="46"/>
        <v>0</v>
      </c>
      <c r="BL45" s="25">
        <f>+T45-AQ45</f>
        <v>0</v>
      </c>
      <c r="BM45" s="25">
        <f t="shared" si="46"/>
        <v>766660</v>
      </c>
      <c r="BN45" s="25">
        <f t="shared" si="46"/>
        <v>0</v>
      </c>
      <c r="BO45" s="25"/>
      <c r="BP45" s="25"/>
      <c r="BQ45" s="25">
        <f t="shared" si="47"/>
        <v>0</v>
      </c>
      <c r="BR45" s="25">
        <f t="shared" si="48"/>
        <v>0</v>
      </c>
      <c r="BS45" s="27">
        <f t="shared" si="9"/>
        <v>0.92333399999999999</v>
      </c>
      <c r="BT45" s="25">
        <f t="shared" si="37"/>
        <v>9233340</v>
      </c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>
        <f>+'[7]MAYO 2016'!$H$1115</f>
        <v>9233340</v>
      </c>
      <c r="CJ45" s="25"/>
      <c r="CK45" s="25"/>
      <c r="CL45" s="25"/>
      <c r="CM45" s="25"/>
      <c r="CN45" s="25"/>
      <c r="CO45" s="27">
        <f t="shared" si="11"/>
        <v>7.6666000000000012E-2</v>
      </c>
      <c r="CP45" s="25">
        <f t="shared" si="38"/>
        <v>766660</v>
      </c>
      <c r="CQ45" s="25">
        <f t="shared" si="39"/>
        <v>0</v>
      </c>
      <c r="CR45" s="25">
        <f t="shared" si="39"/>
        <v>0</v>
      </c>
      <c r="CS45" s="25">
        <f t="shared" si="39"/>
        <v>0</v>
      </c>
      <c r="CT45" s="25">
        <f t="shared" si="39"/>
        <v>0</v>
      </c>
      <c r="CU45" s="25">
        <f t="shared" si="39"/>
        <v>0</v>
      </c>
      <c r="CV45" s="25">
        <f t="shared" si="39"/>
        <v>0</v>
      </c>
      <c r="CW45" s="25">
        <f t="shared" si="49"/>
        <v>0</v>
      </c>
      <c r="CX45" s="25">
        <f t="shared" si="49"/>
        <v>0</v>
      </c>
      <c r="CY45" s="25">
        <f t="shared" si="49"/>
        <v>0</v>
      </c>
      <c r="CZ45" s="25">
        <f t="shared" si="41"/>
        <v>0</v>
      </c>
      <c r="DA45" s="25">
        <f t="shared" si="41"/>
        <v>0</v>
      </c>
      <c r="DB45" s="25">
        <f t="shared" si="41"/>
        <v>0</v>
      </c>
      <c r="DC45" s="25">
        <f t="shared" si="50"/>
        <v>0</v>
      </c>
      <c r="DD45" s="25">
        <f t="shared" si="50"/>
        <v>766660</v>
      </c>
      <c r="DE45" s="25">
        <f t="shared" si="50"/>
        <v>0</v>
      </c>
      <c r="DF45" s="25"/>
      <c r="DG45" s="25">
        <f t="shared" si="51"/>
        <v>0</v>
      </c>
      <c r="DH45" s="25">
        <f t="shared" si="44"/>
        <v>0</v>
      </c>
      <c r="DI45" s="25">
        <f t="shared" si="52"/>
        <v>0</v>
      </c>
      <c r="DK45" s="188"/>
      <c r="DL45" s="188"/>
      <c r="DM45" s="188"/>
      <c r="DN45" s="188"/>
      <c r="DO45" s="188"/>
    </row>
    <row r="46" spans="1:119" ht="21.75" hidden="1" customHeight="1" x14ac:dyDescent="0.25">
      <c r="A46" s="232"/>
      <c r="B46" s="226"/>
      <c r="C46" s="21" t="s">
        <v>151</v>
      </c>
      <c r="D46" s="22" t="s">
        <v>152</v>
      </c>
      <c r="E46" s="23">
        <v>410</v>
      </c>
      <c r="F46" s="24" t="s">
        <v>91</v>
      </c>
      <c r="G46" s="25">
        <f t="shared" si="31"/>
        <v>20000000</v>
      </c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>
        <v>20000000</v>
      </c>
      <c r="V46" s="25"/>
      <c r="W46" s="25"/>
      <c r="X46" s="25"/>
      <c r="Y46" s="58"/>
      <c r="Z46" s="58"/>
      <c r="AB46" s="27">
        <f t="shared" si="1"/>
        <v>0</v>
      </c>
      <c r="AC46" s="25">
        <f t="shared" si="32"/>
        <v>0</v>
      </c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7">
        <f t="shared" si="2"/>
        <v>1</v>
      </c>
      <c r="AY46" s="25">
        <f t="shared" si="33"/>
        <v>20000000</v>
      </c>
      <c r="AZ46" s="25">
        <f t="shared" si="34"/>
        <v>0</v>
      </c>
      <c r="BA46" s="25">
        <f t="shared" si="34"/>
        <v>0</v>
      </c>
      <c r="BB46" s="25">
        <f t="shared" si="34"/>
        <v>0</v>
      </c>
      <c r="BC46" s="25">
        <f t="shared" si="46"/>
        <v>0</v>
      </c>
      <c r="BD46" s="25">
        <f t="shared" si="46"/>
        <v>0</v>
      </c>
      <c r="BE46" s="25">
        <f t="shared" si="46"/>
        <v>0</v>
      </c>
      <c r="BF46" s="25">
        <f t="shared" si="46"/>
        <v>0</v>
      </c>
      <c r="BG46" s="25">
        <f t="shared" si="46"/>
        <v>0</v>
      </c>
      <c r="BH46" s="25">
        <f t="shared" si="53"/>
        <v>0</v>
      </c>
      <c r="BI46" s="25">
        <f t="shared" si="46"/>
        <v>0</v>
      </c>
      <c r="BJ46" s="25">
        <f t="shared" si="46"/>
        <v>0</v>
      </c>
      <c r="BK46" s="25">
        <f t="shared" si="46"/>
        <v>0</v>
      </c>
      <c r="BL46" s="25"/>
      <c r="BM46" s="25">
        <f t="shared" si="46"/>
        <v>20000000</v>
      </c>
      <c r="BN46" s="25">
        <f t="shared" si="46"/>
        <v>0</v>
      </c>
      <c r="BO46" s="25"/>
      <c r="BP46" s="25"/>
      <c r="BQ46" s="25">
        <f t="shared" si="47"/>
        <v>0</v>
      </c>
      <c r="BR46" s="25">
        <f t="shared" si="48"/>
        <v>0</v>
      </c>
      <c r="BS46" s="27">
        <f t="shared" si="9"/>
        <v>0</v>
      </c>
      <c r="BT46" s="25">
        <f t="shared" si="37"/>
        <v>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7">
        <f t="shared" si="11"/>
        <v>1</v>
      </c>
      <c r="CP46" s="25">
        <f t="shared" si="38"/>
        <v>20000000</v>
      </c>
      <c r="CQ46" s="25">
        <f t="shared" si="39"/>
        <v>0</v>
      </c>
      <c r="CR46" s="25">
        <f t="shared" si="39"/>
        <v>0</v>
      </c>
      <c r="CS46" s="25">
        <f t="shared" si="39"/>
        <v>0</v>
      </c>
      <c r="CT46" s="25">
        <f t="shared" si="39"/>
        <v>0</v>
      </c>
      <c r="CU46" s="25">
        <f t="shared" si="39"/>
        <v>0</v>
      </c>
      <c r="CV46" s="25">
        <f t="shared" si="39"/>
        <v>0</v>
      </c>
      <c r="CW46" s="25">
        <f t="shared" si="49"/>
        <v>0</v>
      </c>
      <c r="CX46" s="25">
        <f t="shared" si="49"/>
        <v>0</v>
      </c>
      <c r="CY46" s="25">
        <f t="shared" si="49"/>
        <v>0</v>
      </c>
      <c r="CZ46" s="25">
        <f t="shared" si="49"/>
        <v>0</v>
      </c>
      <c r="DA46" s="25">
        <f t="shared" si="49"/>
        <v>0</v>
      </c>
      <c r="DB46" s="25">
        <f t="shared" si="49"/>
        <v>0</v>
      </c>
      <c r="DC46" s="25">
        <f t="shared" si="50"/>
        <v>0</v>
      </c>
      <c r="DD46" s="25">
        <f t="shared" si="50"/>
        <v>20000000</v>
      </c>
      <c r="DE46" s="25">
        <f t="shared" si="50"/>
        <v>0</v>
      </c>
      <c r="DF46" s="25"/>
      <c r="DG46" s="25">
        <f t="shared" si="51"/>
        <v>0</v>
      </c>
      <c r="DH46" s="25">
        <f t="shared" ref="DH46:DH57" si="54">Y46-CM46</f>
        <v>0</v>
      </c>
      <c r="DI46" s="25">
        <f t="shared" si="52"/>
        <v>0</v>
      </c>
      <c r="DK46" s="188"/>
      <c r="DL46" s="188"/>
      <c r="DM46" s="188"/>
      <c r="DN46" s="188"/>
      <c r="DO46" s="188"/>
    </row>
    <row r="47" spans="1:119" ht="36" hidden="1" customHeight="1" x14ac:dyDescent="0.25">
      <c r="A47" s="232"/>
      <c r="B47" s="227"/>
      <c r="C47" s="21" t="s">
        <v>153</v>
      </c>
      <c r="D47" s="22" t="s">
        <v>154</v>
      </c>
      <c r="E47" s="23">
        <v>410</v>
      </c>
      <c r="F47" s="24" t="s">
        <v>91</v>
      </c>
      <c r="G47" s="25">
        <f t="shared" si="31"/>
        <v>13200000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>
        <v>10000000</v>
      </c>
      <c r="V47" s="25"/>
      <c r="W47" s="25"/>
      <c r="X47" s="25"/>
      <c r="Y47" s="58"/>
      <c r="Z47" s="58">
        <f>3200000</f>
        <v>3200000</v>
      </c>
      <c r="AB47" s="27">
        <f t="shared" si="1"/>
        <v>0.24087121212121212</v>
      </c>
      <c r="AC47" s="25">
        <f t="shared" si="32"/>
        <v>3179500</v>
      </c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>
        <f>+'[3]ABRIL 2016'!$Y$961</f>
        <v>3179500</v>
      </c>
      <c r="AS47" s="25"/>
      <c r="AT47" s="25"/>
      <c r="AU47" s="25"/>
      <c r="AV47" s="25"/>
      <c r="AW47" s="25"/>
      <c r="AX47" s="27">
        <f t="shared" si="2"/>
        <v>0.7591287878787879</v>
      </c>
      <c r="AY47" s="25">
        <f t="shared" si="33"/>
        <v>10020500</v>
      </c>
      <c r="AZ47" s="25">
        <f t="shared" si="34"/>
        <v>0</v>
      </c>
      <c r="BA47" s="25">
        <f t="shared" si="34"/>
        <v>0</v>
      </c>
      <c r="BB47" s="25">
        <f t="shared" si="34"/>
        <v>0</v>
      </c>
      <c r="BC47" s="25">
        <f t="shared" si="46"/>
        <v>0</v>
      </c>
      <c r="BD47" s="25">
        <f t="shared" si="46"/>
        <v>0</v>
      </c>
      <c r="BE47" s="25">
        <f t="shared" si="46"/>
        <v>0</v>
      </c>
      <c r="BF47" s="25">
        <f t="shared" si="46"/>
        <v>0</v>
      </c>
      <c r="BG47" s="25">
        <f t="shared" si="46"/>
        <v>0</v>
      </c>
      <c r="BH47" s="25">
        <f t="shared" si="53"/>
        <v>0</v>
      </c>
      <c r="BI47" s="25">
        <f t="shared" si="46"/>
        <v>0</v>
      </c>
      <c r="BJ47" s="25">
        <f t="shared" si="46"/>
        <v>0</v>
      </c>
      <c r="BK47" s="25">
        <f t="shared" si="46"/>
        <v>0</v>
      </c>
      <c r="BL47" s="25"/>
      <c r="BM47" s="25">
        <f t="shared" si="46"/>
        <v>6820500</v>
      </c>
      <c r="BN47" s="25">
        <f t="shared" si="46"/>
        <v>0</v>
      </c>
      <c r="BO47" s="25"/>
      <c r="BP47" s="25"/>
      <c r="BQ47" s="25">
        <f t="shared" si="47"/>
        <v>0</v>
      </c>
      <c r="BR47" s="25">
        <f t="shared" si="48"/>
        <v>3200000</v>
      </c>
      <c r="BS47" s="27">
        <f t="shared" si="9"/>
        <v>0.24087121212121212</v>
      </c>
      <c r="BT47" s="25">
        <f t="shared" si="37"/>
        <v>3179500</v>
      </c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>
        <f>+'[3]ABRIL 2016'!$H$959</f>
        <v>3179500</v>
      </c>
      <c r="CJ47" s="25"/>
      <c r="CK47" s="25"/>
      <c r="CL47" s="25"/>
      <c r="CM47" s="25"/>
      <c r="CN47" s="25"/>
      <c r="CO47" s="27">
        <f t="shared" si="11"/>
        <v>0.7591287878787879</v>
      </c>
      <c r="CP47" s="25">
        <f t="shared" si="38"/>
        <v>10020500</v>
      </c>
      <c r="CQ47" s="25">
        <f t="shared" si="39"/>
        <v>0</v>
      </c>
      <c r="CR47" s="25">
        <f t="shared" si="39"/>
        <v>0</v>
      </c>
      <c r="CS47" s="25">
        <f t="shared" si="39"/>
        <v>0</v>
      </c>
      <c r="CT47" s="25">
        <f t="shared" si="39"/>
        <v>0</v>
      </c>
      <c r="CU47" s="25">
        <f t="shared" si="39"/>
        <v>0</v>
      </c>
      <c r="CV47" s="25">
        <f t="shared" si="39"/>
        <v>0</v>
      </c>
      <c r="CW47" s="25">
        <f t="shared" si="49"/>
        <v>0</v>
      </c>
      <c r="CX47" s="25">
        <f t="shared" si="49"/>
        <v>0</v>
      </c>
      <c r="CY47" s="25">
        <f t="shared" si="49"/>
        <v>0</v>
      </c>
      <c r="CZ47" s="25">
        <f t="shared" si="49"/>
        <v>0</v>
      </c>
      <c r="DA47" s="25">
        <f t="shared" si="49"/>
        <v>0</v>
      </c>
      <c r="DB47" s="25">
        <f t="shared" si="49"/>
        <v>0</v>
      </c>
      <c r="DC47" s="25">
        <f t="shared" si="50"/>
        <v>0</v>
      </c>
      <c r="DD47" s="25">
        <f t="shared" si="50"/>
        <v>6820500</v>
      </c>
      <c r="DE47" s="25">
        <f t="shared" si="50"/>
        <v>0</v>
      </c>
      <c r="DF47" s="25"/>
      <c r="DG47" s="25">
        <f t="shared" si="51"/>
        <v>0</v>
      </c>
      <c r="DH47" s="25">
        <f t="shared" si="54"/>
        <v>0</v>
      </c>
      <c r="DI47" s="25">
        <f t="shared" si="52"/>
        <v>3200000</v>
      </c>
      <c r="DK47" s="188"/>
      <c r="DL47" s="188"/>
      <c r="DM47" s="188"/>
      <c r="DN47" s="188"/>
      <c r="DO47" s="188"/>
    </row>
    <row r="48" spans="1:119" ht="24" hidden="1" customHeight="1" x14ac:dyDescent="0.25">
      <c r="A48" s="232" t="s">
        <v>87</v>
      </c>
      <c r="B48" s="225" t="s">
        <v>155</v>
      </c>
      <c r="C48" s="21" t="s">
        <v>156</v>
      </c>
      <c r="D48" s="22" t="s">
        <v>157</v>
      </c>
      <c r="E48" s="23">
        <v>410</v>
      </c>
      <c r="F48" s="24" t="s">
        <v>91</v>
      </c>
      <c r="G48" s="25">
        <f t="shared" si="31"/>
        <v>374741836</v>
      </c>
      <c r="H48" s="25"/>
      <c r="I48" s="25">
        <v>270000000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8">
        <v>104741836</v>
      </c>
      <c r="Z48" s="58"/>
      <c r="AB48" s="27">
        <f t="shared" si="1"/>
        <v>0.75724210840446438</v>
      </c>
      <c r="AC48" s="25">
        <f t="shared" si="32"/>
        <v>283770298</v>
      </c>
      <c r="AD48" s="25"/>
      <c r="AE48" s="25"/>
      <c r="AF48" s="25">
        <f>+'[4]ENERO 2016'!$M$432</f>
        <v>270000000</v>
      </c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>
        <f>+'[7]MAYO 2016'!$AF$1137</f>
        <v>13770298</v>
      </c>
      <c r="AW48" s="25"/>
      <c r="AX48" s="27">
        <f t="shared" si="2"/>
        <v>0.24275789159553562</v>
      </c>
      <c r="AY48" s="25">
        <f t="shared" si="33"/>
        <v>90971538</v>
      </c>
      <c r="AZ48" s="25">
        <f t="shared" si="34"/>
        <v>0</v>
      </c>
      <c r="BA48" s="25">
        <f t="shared" si="34"/>
        <v>0</v>
      </c>
      <c r="BB48" s="25">
        <f t="shared" si="34"/>
        <v>0</v>
      </c>
      <c r="BC48" s="25">
        <f t="shared" si="46"/>
        <v>0</v>
      </c>
      <c r="BD48" s="25">
        <f t="shared" si="46"/>
        <v>0</v>
      </c>
      <c r="BE48" s="25">
        <f t="shared" si="46"/>
        <v>0</v>
      </c>
      <c r="BF48" s="25">
        <f t="shared" si="46"/>
        <v>0</v>
      </c>
      <c r="BG48" s="25">
        <f t="shared" si="46"/>
        <v>0</v>
      </c>
      <c r="BH48" s="25">
        <f t="shared" si="53"/>
        <v>0</v>
      </c>
      <c r="BI48" s="25">
        <f t="shared" si="46"/>
        <v>0</v>
      </c>
      <c r="BJ48" s="25">
        <f t="shared" si="46"/>
        <v>0</v>
      </c>
      <c r="BK48" s="25">
        <f t="shared" si="46"/>
        <v>0</v>
      </c>
      <c r="BL48" s="25">
        <f>+T48-AQ48</f>
        <v>0</v>
      </c>
      <c r="BM48" s="25">
        <f t="shared" si="46"/>
        <v>0</v>
      </c>
      <c r="BN48" s="25">
        <f t="shared" si="46"/>
        <v>0</v>
      </c>
      <c r="BO48" s="25"/>
      <c r="BP48" s="25"/>
      <c r="BQ48" s="25">
        <f t="shared" si="47"/>
        <v>90971538</v>
      </c>
      <c r="BR48" s="25">
        <f t="shared" si="48"/>
        <v>0</v>
      </c>
      <c r="BS48" s="27">
        <f t="shared" si="9"/>
        <v>0.75724210840446438</v>
      </c>
      <c r="BT48" s="25">
        <f t="shared" si="37"/>
        <v>283770298</v>
      </c>
      <c r="BU48" s="25"/>
      <c r="BV48" s="25"/>
      <c r="BW48" s="25">
        <f>+'[4]ENERO 2016'!$H$430</f>
        <v>270000000</v>
      </c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>
        <f>+'[3]ABRIL 2016'!$H$975+'[7]MAYO 2016'!$AF$1142</f>
        <v>13770298</v>
      </c>
      <c r="CN48" s="25"/>
      <c r="CO48" s="27">
        <f t="shared" si="11"/>
        <v>0.24275789159553562</v>
      </c>
      <c r="CP48" s="25">
        <f t="shared" si="38"/>
        <v>90971538</v>
      </c>
      <c r="CQ48" s="25">
        <f t="shared" si="39"/>
        <v>0</v>
      </c>
      <c r="CR48" s="25">
        <f t="shared" si="39"/>
        <v>0</v>
      </c>
      <c r="CS48" s="25">
        <f t="shared" si="39"/>
        <v>0</v>
      </c>
      <c r="CT48" s="25">
        <f t="shared" si="39"/>
        <v>0</v>
      </c>
      <c r="CU48" s="25">
        <f t="shared" si="39"/>
        <v>0</v>
      </c>
      <c r="CV48" s="25">
        <f t="shared" si="39"/>
        <v>0</v>
      </c>
      <c r="CW48" s="25">
        <f t="shared" si="49"/>
        <v>0</v>
      </c>
      <c r="CX48" s="25">
        <f t="shared" si="49"/>
        <v>0</v>
      </c>
      <c r="CY48" s="25">
        <f t="shared" si="49"/>
        <v>0</v>
      </c>
      <c r="CZ48" s="25">
        <f t="shared" ref="CZ48:DB57" si="55">Q48-CE48</f>
        <v>0</v>
      </c>
      <c r="DA48" s="25">
        <f t="shared" si="55"/>
        <v>0</v>
      </c>
      <c r="DB48" s="25">
        <f t="shared" si="55"/>
        <v>0</v>
      </c>
      <c r="DC48" s="25">
        <f t="shared" si="50"/>
        <v>0</v>
      </c>
      <c r="DD48" s="25">
        <f t="shared" si="50"/>
        <v>0</v>
      </c>
      <c r="DE48" s="25">
        <f t="shared" si="50"/>
        <v>0</v>
      </c>
      <c r="DF48" s="25"/>
      <c r="DG48" s="25">
        <f t="shared" si="51"/>
        <v>0</v>
      </c>
      <c r="DH48" s="25">
        <f t="shared" si="54"/>
        <v>90971538</v>
      </c>
      <c r="DI48" s="25">
        <f t="shared" si="52"/>
        <v>0</v>
      </c>
      <c r="DK48" s="188"/>
      <c r="DL48" s="188"/>
      <c r="DM48" s="188"/>
      <c r="DN48" s="188"/>
      <c r="DO48" s="188"/>
    </row>
    <row r="49" spans="1:119" s="61" customFormat="1" ht="23.25" hidden="1" customHeight="1" x14ac:dyDescent="0.25">
      <c r="A49" s="232"/>
      <c r="B49" s="227"/>
      <c r="C49" s="59" t="s">
        <v>158</v>
      </c>
      <c r="D49" s="22" t="s">
        <v>159</v>
      </c>
      <c r="E49" s="23">
        <v>410</v>
      </c>
      <c r="F49" s="24" t="s">
        <v>91</v>
      </c>
      <c r="G49" s="25">
        <f t="shared" si="31"/>
        <v>30000000</v>
      </c>
      <c r="H49" s="60"/>
      <c r="I49" s="58">
        <v>30000000</v>
      </c>
      <c r="J49" s="58"/>
      <c r="K49" s="60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B49" s="62">
        <f t="shared" si="1"/>
        <v>1</v>
      </c>
      <c r="AC49" s="25">
        <f t="shared" si="32"/>
        <v>30000000</v>
      </c>
      <c r="AD49" s="58"/>
      <c r="AE49" s="58"/>
      <c r="AF49" s="58">
        <f>+'[1]JULIO 2016'!$M$1444</f>
        <v>30000000</v>
      </c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62">
        <f t="shared" si="2"/>
        <v>0</v>
      </c>
      <c r="AY49" s="25">
        <f t="shared" si="33"/>
        <v>0</v>
      </c>
      <c r="AZ49" s="25">
        <f t="shared" si="34"/>
        <v>0</v>
      </c>
      <c r="BA49" s="25">
        <f t="shared" si="34"/>
        <v>0</v>
      </c>
      <c r="BB49" s="25">
        <f t="shared" si="34"/>
        <v>0</v>
      </c>
      <c r="BC49" s="25">
        <f t="shared" si="46"/>
        <v>0</v>
      </c>
      <c r="BD49" s="25">
        <f t="shared" si="46"/>
        <v>0</v>
      </c>
      <c r="BE49" s="25">
        <f t="shared" si="46"/>
        <v>0</v>
      </c>
      <c r="BF49" s="25">
        <f t="shared" si="46"/>
        <v>0</v>
      </c>
      <c r="BG49" s="25">
        <f t="shared" si="46"/>
        <v>0</v>
      </c>
      <c r="BH49" s="25">
        <f t="shared" si="53"/>
        <v>0</v>
      </c>
      <c r="BI49" s="25">
        <f t="shared" si="46"/>
        <v>0</v>
      </c>
      <c r="BJ49" s="25">
        <f t="shared" si="46"/>
        <v>0</v>
      </c>
      <c r="BK49" s="25">
        <f t="shared" si="46"/>
        <v>0</v>
      </c>
      <c r="BL49" s="58"/>
      <c r="BM49" s="25">
        <f t="shared" si="46"/>
        <v>0</v>
      </c>
      <c r="BN49" s="25">
        <f t="shared" si="46"/>
        <v>0</v>
      </c>
      <c r="BO49" s="25"/>
      <c r="BP49" s="58"/>
      <c r="BQ49" s="25">
        <f t="shared" si="47"/>
        <v>0</v>
      </c>
      <c r="BR49" s="58">
        <f t="shared" si="48"/>
        <v>0</v>
      </c>
      <c r="BS49" s="62">
        <f t="shared" si="9"/>
        <v>0.41760000000000003</v>
      </c>
      <c r="BT49" s="25">
        <f t="shared" si="37"/>
        <v>12528000</v>
      </c>
      <c r="BU49" s="58"/>
      <c r="BV49" s="58"/>
      <c r="BW49" s="58">
        <f>+'[3]ABRIL 2016'!$M$979</f>
        <v>12528000</v>
      </c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62">
        <f t="shared" si="11"/>
        <v>0.58240000000000003</v>
      </c>
      <c r="CP49" s="25">
        <f t="shared" si="38"/>
        <v>17472000</v>
      </c>
      <c r="CQ49" s="25">
        <f t="shared" si="39"/>
        <v>0</v>
      </c>
      <c r="CR49" s="25">
        <f t="shared" si="39"/>
        <v>17472000</v>
      </c>
      <c r="CS49" s="25">
        <f t="shared" si="39"/>
        <v>0</v>
      </c>
      <c r="CT49" s="25">
        <f t="shared" si="39"/>
        <v>0</v>
      </c>
      <c r="CU49" s="25">
        <f t="shared" si="39"/>
        <v>0</v>
      </c>
      <c r="CV49" s="25">
        <f t="shared" si="39"/>
        <v>0</v>
      </c>
      <c r="CW49" s="25">
        <f>N49-CB49</f>
        <v>0</v>
      </c>
      <c r="CX49" s="25">
        <f>O49-CC49</f>
        <v>0</v>
      </c>
      <c r="CY49" s="25">
        <f>P49-CD49</f>
        <v>0</v>
      </c>
      <c r="CZ49" s="25">
        <f t="shared" si="55"/>
        <v>0</v>
      </c>
      <c r="DA49" s="25">
        <f t="shared" si="55"/>
        <v>0</v>
      </c>
      <c r="DB49" s="25">
        <f t="shared" si="55"/>
        <v>0</v>
      </c>
      <c r="DC49" s="25">
        <f>T49-CH49</f>
        <v>0</v>
      </c>
      <c r="DD49" s="25">
        <f>U49-CI49</f>
        <v>0</v>
      </c>
      <c r="DE49" s="25">
        <f>V49-CJ49</f>
        <v>0</v>
      </c>
      <c r="DF49" s="25"/>
      <c r="DG49" s="25">
        <f>X49-CL49</f>
        <v>0</v>
      </c>
      <c r="DH49" s="25">
        <f t="shared" si="54"/>
        <v>0</v>
      </c>
      <c r="DI49" s="25">
        <f>Z49-CN49</f>
        <v>0</v>
      </c>
      <c r="DK49" s="188"/>
      <c r="DL49" s="188"/>
      <c r="DM49" s="188"/>
      <c r="DN49" s="188"/>
      <c r="DO49" s="188"/>
    </row>
    <row r="50" spans="1:119" ht="33.75" hidden="1" customHeight="1" x14ac:dyDescent="0.25">
      <c r="A50" s="232"/>
      <c r="B50" s="225" t="s">
        <v>160</v>
      </c>
      <c r="C50" s="21" t="s">
        <v>161</v>
      </c>
      <c r="D50" s="22" t="s">
        <v>162</v>
      </c>
      <c r="E50" s="23">
        <v>410</v>
      </c>
      <c r="F50" s="24" t="s">
        <v>91</v>
      </c>
      <c r="G50" s="25">
        <f t="shared" si="31"/>
        <v>90000000</v>
      </c>
      <c r="H50" s="50"/>
      <c r="I50" s="25">
        <f>21264791</f>
        <v>21264791</v>
      </c>
      <c r="J50" s="25"/>
      <c r="K50" s="50"/>
      <c r="L50" s="37"/>
      <c r="M50" s="37"/>
      <c r="N50" s="37"/>
      <c r="O50" s="25"/>
      <c r="P50" s="25"/>
      <c r="Q50" s="25"/>
      <c r="R50" s="25"/>
      <c r="S50" s="25"/>
      <c r="T50" s="25"/>
      <c r="U50" s="25">
        <f>90000000-21264791</f>
        <v>68735209</v>
      </c>
      <c r="V50" s="25"/>
      <c r="W50" s="25"/>
      <c r="X50" s="25"/>
      <c r="Y50" s="25"/>
      <c r="Z50" s="25"/>
      <c r="AB50" s="27">
        <f t="shared" si="1"/>
        <v>0.68938888888888894</v>
      </c>
      <c r="AC50" s="25">
        <f t="shared" si="32"/>
        <v>62045000</v>
      </c>
      <c r="AD50" s="25"/>
      <c r="AE50" s="25"/>
      <c r="AF50" s="25">
        <f>+'[1]JULIO 2016'!$M$1453</f>
        <v>12045000</v>
      </c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>
        <f>+'[4]ENERO 2016'!$Y$447</f>
        <v>50000000</v>
      </c>
      <c r="AS50" s="25"/>
      <c r="AT50" s="25"/>
      <c r="AU50" s="25"/>
      <c r="AV50" s="25"/>
      <c r="AW50" s="25"/>
      <c r="AX50" s="27">
        <f t="shared" si="2"/>
        <v>0.31061111111111106</v>
      </c>
      <c r="AY50" s="25">
        <f t="shared" si="33"/>
        <v>27955000</v>
      </c>
      <c r="AZ50" s="25">
        <f t="shared" si="34"/>
        <v>0</v>
      </c>
      <c r="BA50" s="25">
        <f t="shared" si="34"/>
        <v>9219791</v>
      </c>
      <c r="BB50" s="25">
        <f t="shared" si="34"/>
        <v>0</v>
      </c>
      <c r="BC50" s="25">
        <f t="shared" si="46"/>
        <v>0</v>
      </c>
      <c r="BD50" s="25">
        <f t="shared" si="46"/>
        <v>0</v>
      </c>
      <c r="BE50" s="25">
        <f t="shared" si="46"/>
        <v>0</v>
      </c>
      <c r="BF50" s="25">
        <f t="shared" si="46"/>
        <v>0</v>
      </c>
      <c r="BG50" s="25">
        <f t="shared" si="46"/>
        <v>0</v>
      </c>
      <c r="BH50" s="25">
        <f t="shared" si="53"/>
        <v>0</v>
      </c>
      <c r="BI50" s="25">
        <f t="shared" si="46"/>
        <v>0</v>
      </c>
      <c r="BJ50" s="25">
        <f t="shared" si="46"/>
        <v>0</v>
      </c>
      <c r="BK50" s="25">
        <f t="shared" si="46"/>
        <v>0</v>
      </c>
      <c r="BL50" s="25">
        <f>+T50-AQ50</f>
        <v>0</v>
      </c>
      <c r="BM50" s="25">
        <f t="shared" si="46"/>
        <v>18735209</v>
      </c>
      <c r="BN50" s="25">
        <f t="shared" si="46"/>
        <v>0</v>
      </c>
      <c r="BO50" s="25"/>
      <c r="BP50" s="25"/>
      <c r="BQ50" s="25">
        <f t="shared" si="47"/>
        <v>0</v>
      </c>
      <c r="BR50" s="25">
        <f t="shared" si="48"/>
        <v>0</v>
      </c>
      <c r="BS50" s="27">
        <f t="shared" si="9"/>
        <v>0.51545852222222222</v>
      </c>
      <c r="BT50" s="25">
        <f t="shared" si="37"/>
        <v>46391267</v>
      </c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>
        <f>+'[2]MARZO 2016 ULTIMO'!$H$777</f>
        <v>46391267</v>
      </c>
      <c r="CJ50" s="25"/>
      <c r="CK50" s="25"/>
      <c r="CL50" s="25"/>
      <c r="CM50" s="25"/>
      <c r="CN50" s="25"/>
      <c r="CO50" s="27">
        <f t="shared" si="11"/>
        <v>0.48454147777777778</v>
      </c>
      <c r="CP50" s="25">
        <f t="shared" si="38"/>
        <v>43608733</v>
      </c>
      <c r="CQ50" s="25">
        <f t="shared" si="39"/>
        <v>0</v>
      </c>
      <c r="CR50" s="25">
        <f t="shared" si="39"/>
        <v>21264791</v>
      </c>
      <c r="CS50" s="25">
        <f t="shared" si="39"/>
        <v>0</v>
      </c>
      <c r="CT50" s="25">
        <f t="shared" si="39"/>
        <v>0</v>
      </c>
      <c r="CU50" s="25">
        <f t="shared" si="39"/>
        <v>0</v>
      </c>
      <c r="CV50" s="25">
        <f t="shared" si="39"/>
        <v>0</v>
      </c>
      <c r="CW50" s="25">
        <f>+N50-CB50</f>
        <v>0</v>
      </c>
      <c r="CX50" s="25">
        <f>+O50-CC50</f>
        <v>0</v>
      </c>
      <c r="CY50" s="25">
        <f>+P50-CD50</f>
        <v>0</v>
      </c>
      <c r="CZ50" s="25">
        <f t="shared" si="55"/>
        <v>0</v>
      </c>
      <c r="DA50" s="25">
        <f t="shared" si="55"/>
        <v>0</v>
      </c>
      <c r="DB50" s="25">
        <f t="shared" si="55"/>
        <v>0</v>
      </c>
      <c r="DC50" s="25">
        <f>+T50-CH50</f>
        <v>0</v>
      </c>
      <c r="DD50" s="25">
        <f>+U50-CI50</f>
        <v>22343942</v>
      </c>
      <c r="DE50" s="25">
        <f>+V50-CJ50</f>
        <v>0</v>
      </c>
      <c r="DF50" s="25"/>
      <c r="DG50" s="25">
        <f>+X50-CL50</f>
        <v>0</v>
      </c>
      <c r="DH50" s="25">
        <f t="shared" si="54"/>
        <v>0</v>
      </c>
      <c r="DI50" s="25">
        <f>+Z50-CN50</f>
        <v>0</v>
      </c>
      <c r="DJ50" s="48"/>
      <c r="DK50" s="188"/>
      <c r="DL50" s="188"/>
      <c r="DM50" s="188"/>
      <c r="DN50" s="188"/>
      <c r="DO50" s="188"/>
    </row>
    <row r="51" spans="1:119" ht="21.75" hidden="1" customHeight="1" x14ac:dyDescent="0.25">
      <c r="A51" s="232"/>
      <c r="B51" s="227"/>
      <c r="C51" s="21" t="s">
        <v>163</v>
      </c>
      <c r="D51" s="22" t="s">
        <v>112</v>
      </c>
      <c r="E51" s="23">
        <v>410</v>
      </c>
      <c r="F51" s="24" t="s">
        <v>76</v>
      </c>
      <c r="G51" s="25">
        <f t="shared" si="31"/>
        <v>3000000</v>
      </c>
      <c r="H51" s="50"/>
      <c r="I51" s="25"/>
      <c r="J51" s="25"/>
      <c r="K51" s="50"/>
      <c r="L51" s="37"/>
      <c r="M51" s="37"/>
      <c r="N51" s="37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>
        <v>3000000</v>
      </c>
      <c r="AB51" s="27">
        <f t="shared" si="1"/>
        <v>0.60211700000000001</v>
      </c>
      <c r="AC51" s="25">
        <f t="shared" si="32"/>
        <v>1806351</v>
      </c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>
        <f>+'[1]JULIO 2016'!$AG$1463</f>
        <v>1806351</v>
      </c>
      <c r="AX51" s="27">
        <f t="shared" si="2"/>
        <v>0.39788299999999999</v>
      </c>
      <c r="AY51" s="25">
        <f t="shared" si="33"/>
        <v>1193649</v>
      </c>
      <c r="AZ51" s="25">
        <f t="shared" si="34"/>
        <v>0</v>
      </c>
      <c r="BA51" s="25">
        <f t="shared" si="34"/>
        <v>0</v>
      </c>
      <c r="BB51" s="25">
        <f t="shared" si="34"/>
        <v>0</v>
      </c>
      <c r="BC51" s="25">
        <f t="shared" si="46"/>
        <v>0</v>
      </c>
      <c r="BD51" s="25">
        <f t="shared" si="46"/>
        <v>0</v>
      </c>
      <c r="BE51" s="25">
        <f t="shared" si="46"/>
        <v>0</v>
      </c>
      <c r="BF51" s="25">
        <f t="shared" si="46"/>
        <v>0</v>
      </c>
      <c r="BG51" s="25">
        <f t="shared" si="46"/>
        <v>0</v>
      </c>
      <c r="BH51" s="25">
        <f t="shared" si="53"/>
        <v>0</v>
      </c>
      <c r="BI51" s="25">
        <f t="shared" si="46"/>
        <v>0</v>
      </c>
      <c r="BJ51" s="25">
        <f t="shared" si="46"/>
        <v>0</v>
      </c>
      <c r="BK51" s="25">
        <f t="shared" si="46"/>
        <v>0</v>
      </c>
      <c r="BL51" s="25"/>
      <c r="BM51" s="25">
        <f t="shared" si="46"/>
        <v>0</v>
      </c>
      <c r="BN51" s="25">
        <f t="shared" si="46"/>
        <v>0</v>
      </c>
      <c r="BO51" s="25"/>
      <c r="BP51" s="25"/>
      <c r="BQ51" s="25">
        <f t="shared" si="47"/>
        <v>0</v>
      </c>
      <c r="BR51" s="25">
        <f t="shared" si="48"/>
        <v>1193649</v>
      </c>
      <c r="BS51" s="27">
        <f t="shared" si="9"/>
        <v>0.60211700000000001</v>
      </c>
      <c r="BT51" s="25">
        <f t="shared" si="37"/>
        <v>1806351</v>
      </c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>
        <f>+'[1]JULIO 2016'!$AG$1463</f>
        <v>1806351</v>
      </c>
      <c r="CO51" s="27">
        <f t="shared" si="11"/>
        <v>0.39788299999999999</v>
      </c>
      <c r="CP51" s="25">
        <f t="shared" si="38"/>
        <v>1193649</v>
      </c>
      <c r="CQ51" s="25">
        <f t="shared" si="39"/>
        <v>0</v>
      </c>
      <c r="CR51" s="25">
        <f t="shared" si="39"/>
        <v>0</v>
      </c>
      <c r="CS51" s="25">
        <f t="shared" si="39"/>
        <v>0</v>
      </c>
      <c r="CT51" s="25">
        <f t="shared" si="39"/>
        <v>0</v>
      </c>
      <c r="CU51" s="25">
        <f t="shared" si="39"/>
        <v>0</v>
      </c>
      <c r="CV51" s="25">
        <f t="shared" si="39"/>
        <v>0</v>
      </c>
      <c r="CW51" s="25">
        <f>N51-CB51</f>
        <v>0</v>
      </c>
      <c r="CX51" s="25">
        <f>O51-CC51</f>
        <v>0</v>
      </c>
      <c r="CY51" s="25">
        <f>P51-CD51</f>
        <v>0</v>
      </c>
      <c r="CZ51" s="25">
        <f t="shared" si="55"/>
        <v>0</v>
      </c>
      <c r="DA51" s="25">
        <f t="shared" si="55"/>
        <v>0</v>
      </c>
      <c r="DB51" s="25">
        <f t="shared" si="55"/>
        <v>0</v>
      </c>
      <c r="DC51" s="25">
        <f>T51-CH51</f>
        <v>0</v>
      </c>
      <c r="DD51" s="25">
        <f>U51-CI51</f>
        <v>0</v>
      </c>
      <c r="DE51" s="25">
        <f>V51-CJ51</f>
        <v>0</v>
      </c>
      <c r="DF51" s="25"/>
      <c r="DG51" s="25">
        <f>X51-CL51</f>
        <v>0</v>
      </c>
      <c r="DH51" s="25">
        <f t="shared" si="54"/>
        <v>0</v>
      </c>
      <c r="DI51" s="25">
        <f>Z51-CN51</f>
        <v>1193649</v>
      </c>
      <c r="DJ51" s="48"/>
      <c r="DK51" s="188"/>
      <c r="DL51" s="188"/>
      <c r="DM51" s="188"/>
      <c r="DN51" s="188"/>
      <c r="DO51" s="188"/>
    </row>
    <row r="52" spans="1:119" ht="51.75" hidden="1" customHeight="1" x14ac:dyDescent="0.25">
      <c r="A52" s="232"/>
      <c r="B52" s="225" t="s">
        <v>164</v>
      </c>
      <c r="C52" s="21" t="s">
        <v>165</v>
      </c>
      <c r="D52" s="22" t="s">
        <v>166</v>
      </c>
      <c r="E52" s="23">
        <v>410</v>
      </c>
      <c r="F52" s="24" t="s">
        <v>167</v>
      </c>
      <c r="G52" s="25">
        <f t="shared" si="31"/>
        <v>42000000</v>
      </c>
      <c r="H52" s="37"/>
      <c r="I52" s="25">
        <v>30000000</v>
      </c>
      <c r="J52" s="25"/>
      <c r="K52" s="37"/>
      <c r="L52" s="37"/>
      <c r="M52" s="37"/>
      <c r="N52" s="37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>
        <f>22000000+5000000-16000000+1000000</f>
        <v>12000000</v>
      </c>
      <c r="AB52" s="27">
        <f t="shared" si="1"/>
        <v>0.9285714285714286</v>
      </c>
      <c r="AC52" s="25">
        <f t="shared" si="32"/>
        <v>39000000</v>
      </c>
      <c r="AD52" s="25"/>
      <c r="AE52" s="25"/>
      <c r="AF52" s="25">
        <v>30000000</v>
      </c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>
        <f>+'[1]JULIO 2016'!$AG$1474</f>
        <v>9000000</v>
      </c>
      <c r="AX52" s="27">
        <f t="shared" si="2"/>
        <v>7.1428571428571397E-2</v>
      </c>
      <c r="AY52" s="25">
        <f t="shared" si="33"/>
        <v>3000000</v>
      </c>
      <c r="AZ52" s="25">
        <f t="shared" si="34"/>
        <v>0</v>
      </c>
      <c r="BA52" s="25">
        <f t="shared" si="34"/>
        <v>0</v>
      </c>
      <c r="BB52" s="25">
        <f t="shared" si="34"/>
        <v>0</v>
      </c>
      <c r="BC52" s="25">
        <f t="shared" si="46"/>
        <v>0</v>
      </c>
      <c r="BD52" s="25">
        <f t="shared" si="46"/>
        <v>0</v>
      </c>
      <c r="BE52" s="25">
        <f t="shared" si="46"/>
        <v>0</v>
      </c>
      <c r="BF52" s="25">
        <f t="shared" si="46"/>
        <v>0</v>
      </c>
      <c r="BG52" s="25">
        <f t="shared" si="46"/>
        <v>0</v>
      </c>
      <c r="BH52" s="25">
        <f t="shared" si="53"/>
        <v>0</v>
      </c>
      <c r="BI52" s="25">
        <f t="shared" si="46"/>
        <v>0</v>
      </c>
      <c r="BJ52" s="25">
        <f t="shared" si="46"/>
        <v>0</v>
      </c>
      <c r="BK52" s="25">
        <f t="shared" si="46"/>
        <v>0</v>
      </c>
      <c r="BL52" s="25">
        <f t="shared" si="46"/>
        <v>0</v>
      </c>
      <c r="BM52" s="25">
        <f t="shared" si="46"/>
        <v>0</v>
      </c>
      <c r="BN52" s="25">
        <f t="shared" si="46"/>
        <v>0</v>
      </c>
      <c r="BO52" s="25"/>
      <c r="BP52" s="25"/>
      <c r="BQ52" s="25">
        <f t="shared" si="47"/>
        <v>0</v>
      </c>
      <c r="BR52" s="25">
        <f t="shared" si="48"/>
        <v>3000000</v>
      </c>
      <c r="BS52" s="27">
        <f t="shared" si="9"/>
        <v>0.80360171428571425</v>
      </c>
      <c r="BT52" s="25">
        <f t="shared" si="37"/>
        <v>33751272</v>
      </c>
      <c r="BU52" s="25"/>
      <c r="BV52" s="25"/>
      <c r="BW52" s="25">
        <f>+'[1]JULIO 2016'!$H$1477</f>
        <v>29751272</v>
      </c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>
        <v>4000000</v>
      </c>
      <c r="CO52" s="27">
        <f t="shared" si="11"/>
        <v>0.19639828571428575</v>
      </c>
      <c r="CP52" s="25">
        <f t="shared" si="38"/>
        <v>8248728</v>
      </c>
      <c r="CQ52" s="25">
        <f t="shared" si="39"/>
        <v>0</v>
      </c>
      <c r="CR52" s="25">
        <f t="shared" si="39"/>
        <v>248728</v>
      </c>
      <c r="CS52" s="25">
        <f t="shared" si="39"/>
        <v>0</v>
      </c>
      <c r="CT52" s="25">
        <f t="shared" si="39"/>
        <v>0</v>
      </c>
      <c r="CU52" s="25">
        <f t="shared" si="39"/>
        <v>0</v>
      </c>
      <c r="CV52" s="25">
        <f t="shared" si="39"/>
        <v>0</v>
      </c>
      <c r="CW52" s="25">
        <f t="shared" ref="CW52:CX57" si="56">+N52-CB52</f>
        <v>0</v>
      </c>
      <c r="CX52" s="25">
        <f t="shared" si="56"/>
        <v>0</v>
      </c>
      <c r="CY52" s="25">
        <f t="shared" ref="CY52:CY57" si="57">P52-CD52</f>
        <v>0</v>
      </c>
      <c r="CZ52" s="25">
        <f t="shared" si="55"/>
        <v>0</v>
      </c>
      <c r="DA52" s="25">
        <f t="shared" si="55"/>
        <v>0</v>
      </c>
      <c r="DB52" s="25">
        <f t="shared" si="55"/>
        <v>0</v>
      </c>
      <c r="DC52" s="25">
        <f t="shared" ref="DC52:DE57" si="58">+T52-CH52</f>
        <v>0</v>
      </c>
      <c r="DD52" s="25">
        <f t="shared" si="58"/>
        <v>0</v>
      </c>
      <c r="DE52" s="25">
        <f t="shared" si="58"/>
        <v>0</v>
      </c>
      <c r="DF52" s="25"/>
      <c r="DG52" s="25">
        <f t="shared" ref="DG52:DG57" si="59">+X52-CL52</f>
        <v>0</v>
      </c>
      <c r="DH52" s="25">
        <f t="shared" si="54"/>
        <v>0</v>
      </c>
      <c r="DI52" s="25">
        <f t="shared" ref="DI52:DI57" si="60">+Z52-CN52</f>
        <v>8000000</v>
      </c>
      <c r="DK52" s="188"/>
      <c r="DL52" s="188"/>
      <c r="DM52" s="188"/>
      <c r="DN52" s="188"/>
      <c r="DO52" s="188"/>
    </row>
    <row r="53" spans="1:119" ht="45" hidden="1" x14ac:dyDescent="0.25">
      <c r="A53" s="232"/>
      <c r="B53" s="226"/>
      <c r="C53" s="21" t="s">
        <v>168</v>
      </c>
      <c r="D53" s="22" t="s">
        <v>169</v>
      </c>
      <c r="E53" s="23">
        <v>410</v>
      </c>
      <c r="F53" s="24" t="s">
        <v>91</v>
      </c>
      <c r="G53" s="25">
        <f t="shared" si="31"/>
        <v>10000000</v>
      </c>
      <c r="H53" s="37"/>
      <c r="I53" s="25"/>
      <c r="J53" s="25"/>
      <c r="K53" s="37"/>
      <c r="L53" s="37"/>
      <c r="M53" s="37"/>
      <c r="N53" s="37"/>
      <c r="O53" s="25"/>
      <c r="P53" s="25"/>
      <c r="Q53" s="25"/>
      <c r="R53" s="25"/>
      <c r="S53" s="25"/>
      <c r="T53" s="25"/>
      <c r="U53" s="25">
        <v>10000000</v>
      </c>
      <c r="V53" s="25"/>
      <c r="W53" s="25"/>
      <c r="X53" s="25"/>
      <c r="Y53" s="25"/>
      <c r="Z53" s="25"/>
      <c r="AB53" s="27">
        <f t="shared" si="1"/>
        <v>1</v>
      </c>
      <c r="AC53" s="25">
        <f t="shared" si="32"/>
        <v>10000000</v>
      </c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>
        <v>10000000</v>
      </c>
      <c r="AS53" s="25"/>
      <c r="AT53" s="25"/>
      <c r="AU53" s="25"/>
      <c r="AV53" s="25"/>
      <c r="AW53" s="25"/>
      <c r="AX53" s="27">
        <f t="shared" si="2"/>
        <v>0</v>
      </c>
      <c r="AY53" s="25">
        <f t="shared" si="33"/>
        <v>0</v>
      </c>
      <c r="AZ53" s="25">
        <f t="shared" si="34"/>
        <v>0</v>
      </c>
      <c r="BA53" s="25">
        <f t="shared" si="34"/>
        <v>0</v>
      </c>
      <c r="BB53" s="25">
        <f t="shared" si="34"/>
        <v>0</v>
      </c>
      <c r="BC53" s="25">
        <f t="shared" ref="BC53:BG57" si="61">+K53-AH53</f>
        <v>0</v>
      </c>
      <c r="BD53" s="25">
        <f t="shared" si="61"/>
        <v>0</v>
      </c>
      <c r="BE53" s="25">
        <f t="shared" si="61"/>
        <v>0</v>
      </c>
      <c r="BF53" s="25">
        <f t="shared" si="61"/>
        <v>0</v>
      </c>
      <c r="BG53" s="25">
        <f t="shared" si="61"/>
        <v>0</v>
      </c>
      <c r="BH53" s="25">
        <f t="shared" si="53"/>
        <v>0</v>
      </c>
      <c r="BI53" s="25">
        <f t="shared" ref="BI53:BN57" si="62">+Q53-AN53</f>
        <v>0</v>
      </c>
      <c r="BJ53" s="25">
        <f t="shared" si="62"/>
        <v>0</v>
      </c>
      <c r="BK53" s="25">
        <f t="shared" si="62"/>
        <v>0</v>
      </c>
      <c r="BL53" s="25">
        <f t="shared" si="62"/>
        <v>0</v>
      </c>
      <c r="BM53" s="25">
        <f t="shared" si="62"/>
        <v>0</v>
      </c>
      <c r="BN53" s="25">
        <f t="shared" si="62"/>
        <v>0</v>
      </c>
      <c r="BO53" s="25"/>
      <c r="BP53" s="25"/>
      <c r="BQ53" s="25">
        <f t="shared" si="47"/>
        <v>0</v>
      </c>
      <c r="BR53" s="25">
        <f t="shared" si="48"/>
        <v>0</v>
      </c>
      <c r="BS53" s="27">
        <f t="shared" si="9"/>
        <v>0.9553836</v>
      </c>
      <c r="BT53" s="25">
        <f t="shared" si="37"/>
        <v>9553836</v>
      </c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>
        <f>+'[5]FEBRERO 2016'!$H$621</f>
        <v>9553836</v>
      </c>
      <c r="CJ53" s="25"/>
      <c r="CK53" s="25"/>
      <c r="CL53" s="25"/>
      <c r="CM53" s="25"/>
      <c r="CN53" s="25"/>
      <c r="CO53" s="27">
        <f t="shared" si="11"/>
        <v>4.4616400000000001E-2</v>
      </c>
      <c r="CP53" s="25">
        <f t="shared" si="38"/>
        <v>446164</v>
      </c>
      <c r="CQ53" s="25">
        <f t="shared" si="39"/>
        <v>0</v>
      </c>
      <c r="CR53" s="25">
        <f t="shared" si="39"/>
        <v>0</v>
      </c>
      <c r="CS53" s="25">
        <f t="shared" si="39"/>
        <v>0</v>
      </c>
      <c r="CT53" s="25">
        <f t="shared" si="39"/>
        <v>0</v>
      </c>
      <c r="CU53" s="25">
        <f t="shared" si="39"/>
        <v>0</v>
      </c>
      <c r="CV53" s="25">
        <f t="shared" si="39"/>
        <v>0</v>
      </c>
      <c r="CW53" s="25">
        <f t="shared" si="56"/>
        <v>0</v>
      </c>
      <c r="CX53" s="25">
        <f t="shared" si="56"/>
        <v>0</v>
      </c>
      <c r="CY53" s="25">
        <f t="shared" si="57"/>
        <v>0</v>
      </c>
      <c r="CZ53" s="25">
        <f t="shared" si="55"/>
        <v>0</v>
      </c>
      <c r="DA53" s="25">
        <f t="shared" si="55"/>
        <v>0</v>
      </c>
      <c r="DB53" s="25">
        <f t="shared" si="55"/>
        <v>0</v>
      </c>
      <c r="DC53" s="25">
        <f t="shared" si="58"/>
        <v>0</v>
      </c>
      <c r="DD53" s="25">
        <f t="shared" si="58"/>
        <v>446164</v>
      </c>
      <c r="DE53" s="25">
        <f t="shared" si="58"/>
        <v>0</v>
      </c>
      <c r="DF53" s="25"/>
      <c r="DG53" s="25">
        <f t="shared" si="59"/>
        <v>0</v>
      </c>
      <c r="DH53" s="25">
        <f t="shared" si="54"/>
        <v>0</v>
      </c>
      <c r="DI53" s="25">
        <f t="shared" si="60"/>
        <v>0</v>
      </c>
      <c r="DK53" s="188"/>
      <c r="DL53" s="188"/>
      <c r="DM53" s="188"/>
      <c r="DN53" s="188"/>
      <c r="DO53" s="188"/>
    </row>
    <row r="54" spans="1:119" ht="31.5" hidden="1" customHeight="1" x14ac:dyDescent="0.25">
      <c r="A54" s="232"/>
      <c r="B54" s="226"/>
      <c r="C54" s="21" t="s">
        <v>170</v>
      </c>
      <c r="D54" s="22" t="s">
        <v>171</v>
      </c>
      <c r="E54" s="23">
        <v>410</v>
      </c>
      <c r="F54" s="24" t="s">
        <v>91</v>
      </c>
      <c r="G54" s="25">
        <f t="shared" si="31"/>
        <v>30000000</v>
      </c>
      <c r="H54" s="37"/>
      <c r="I54" s="25">
        <f>11831904</f>
        <v>11831904</v>
      </c>
      <c r="J54" s="25"/>
      <c r="K54" s="37"/>
      <c r="L54" s="37"/>
      <c r="M54" s="37"/>
      <c r="N54" s="37"/>
      <c r="O54" s="25"/>
      <c r="P54" s="25"/>
      <c r="Q54" s="25"/>
      <c r="R54" s="25"/>
      <c r="S54" s="25"/>
      <c r="T54" s="25"/>
      <c r="U54" s="25">
        <v>18168096</v>
      </c>
      <c r="V54" s="25"/>
      <c r="W54" s="25"/>
      <c r="X54" s="25"/>
      <c r="Y54" s="25"/>
      <c r="Z54" s="25"/>
      <c r="AB54" s="27">
        <f t="shared" si="1"/>
        <v>1</v>
      </c>
      <c r="AC54" s="25">
        <f t="shared" si="32"/>
        <v>30000000</v>
      </c>
      <c r="AD54" s="25"/>
      <c r="AE54" s="25"/>
      <c r="AF54" s="25">
        <f>+'[2]MARZO 2016 ULTIMO'!$M$817</f>
        <v>11831904</v>
      </c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>
        <v>18168096</v>
      </c>
      <c r="AS54" s="25"/>
      <c r="AT54" s="25"/>
      <c r="AU54" s="25"/>
      <c r="AV54" s="25"/>
      <c r="AW54" s="25"/>
      <c r="AX54" s="27">
        <f t="shared" si="2"/>
        <v>0</v>
      </c>
      <c r="AY54" s="25">
        <f t="shared" si="33"/>
        <v>0</v>
      </c>
      <c r="AZ54" s="25">
        <f t="shared" si="34"/>
        <v>0</v>
      </c>
      <c r="BA54" s="25">
        <f t="shared" si="34"/>
        <v>0</v>
      </c>
      <c r="BB54" s="25">
        <f t="shared" si="34"/>
        <v>0</v>
      </c>
      <c r="BC54" s="25">
        <f t="shared" si="61"/>
        <v>0</v>
      </c>
      <c r="BD54" s="25">
        <f t="shared" si="61"/>
        <v>0</v>
      </c>
      <c r="BE54" s="25">
        <f t="shared" si="61"/>
        <v>0</v>
      </c>
      <c r="BF54" s="25">
        <f t="shared" si="61"/>
        <v>0</v>
      </c>
      <c r="BG54" s="25">
        <f t="shared" si="61"/>
        <v>0</v>
      </c>
      <c r="BH54" s="25">
        <f t="shared" si="53"/>
        <v>0</v>
      </c>
      <c r="BI54" s="25">
        <f t="shared" si="62"/>
        <v>0</v>
      </c>
      <c r="BJ54" s="25">
        <f t="shared" si="62"/>
        <v>0</v>
      </c>
      <c r="BK54" s="25">
        <f t="shared" si="62"/>
        <v>0</v>
      </c>
      <c r="BL54" s="25">
        <f t="shared" si="62"/>
        <v>0</v>
      </c>
      <c r="BM54" s="25">
        <f t="shared" si="62"/>
        <v>0</v>
      </c>
      <c r="BN54" s="25">
        <f t="shared" si="62"/>
        <v>0</v>
      </c>
      <c r="BO54" s="25"/>
      <c r="BP54" s="25"/>
      <c r="BQ54" s="25">
        <f t="shared" si="47"/>
        <v>0</v>
      </c>
      <c r="BR54" s="25">
        <f t="shared" si="48"/>
        <v>0</v>
      </c>
      <c r="BS54" s="27">
        <f t="shared" si="9"/>
        <v>0.86382519999999996</v>
      </c>
      <c r="BT54" s="25">
        <f t="shared" si="37"/>
        <v>25914756</v>
      </c>
      <c r="BU54" s="25"/>
      <c r="BV54" s="25"/>
      <c r="BW54" s="25">
        <f>+'[1]JULIO 2016'!$H$1546</f>
        <v>7746660</v>
      </c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>
        <f>+'[5]FEBRERO 2016'!$H$635</f>
        <v>18168096</v>
      </c>
      <c r="CJ54" s="25"/>
      <c r="CK54" s="25"/>
      <c r="CL54" s="25"/>
      <c r="CM54" s="25"/>
      <c r="CN54" s="25"/>
      <c r="CO54" s="27">
        <f t="shared" si="11"/>
        <v>0.13617480000000004</v>
      </c>
      <c r="CP54" s="25">
        <f t="shared" si="38"/>
        <v>4085244</v>
      </c>
      <c r="CQ54" s="25">
        <f t="shared" si="39"/>
        <v>0</v>
      </c>
      <c r="CR54" s="25">
        <f t="shared" si="39"/>
        <v>4085244</v>
      </c>
      <c r="CS54" s="25">
        <f t="shared" si="39"/>
        <v>0</v>
      </c>
      <c r="CT54" s="25">
        <f t="shared" si="39"/>
        <v>0</v>
      </c>
      <c r="CU54" s="25">
        <f t="shared" si="39"/>
        <v>0</v>
      </c>
      <c r="CV54" s="25">
        <f t="shared" si="39"/>
        <v>0</v>
      </c>
      <c r="CW54" s="25">
        <f t="shared" si="56"/>
        <v>0</v>
      </c>
      <c r="CX54" s="25">
        <f t="shared" si="56"/>
        <v>0</v>
      </c>
      <c r="CY54" s="25">
        <f t="shared" si="57"/>
        <v>0</v>
      </c>
      <c r="CZ54" s="25">
        <f t="shared" si="55"/>
        <v>0</v>
      </c>
      <c r="DA54" s="25">
        <f t="shared" si="55"/>
        <v>0</v>
      </c>
      <c r="DB54" s="25">
        <f t="shared" si="55"/>
        <v>0</v>
      </c>
      <c r="DC54" s="25">
        <f t="shared" si="58"/>
        <v>0</v>
      </c>
      <c r="DD54" s="25">
        <f t="shared" si="58"/>
        <v>0</v>
      </c>
      <c r="DE54" s="25">
        <f t="shared" si="58"/>
        <v>0</v>
      </c>
      <c r="DF54" s="25"/>
      <c r="DG54" s="25">
        <f t="shared" si="59"/>
        <v>0</v>
      </c>
      <c r="DH54" s="25">
        <f t="shared" si="54"/>
        <v>0</v>
      </c>
      <c r="DI54" s="25">
        <f t="shared" si="60"/>
        <v>0</v>
      </c>
      <c r="DK54" s="188"/>
      <c r="DL54" s="188"/>
      <c r="DM54" s="188"/>
      <c r="DN54" s="188"/>
      <c r="DO54" s="188"/>
    </row>
    <row r="55" spans="1:119" ht="19.5" hidden="1" customHeight="1" x14ac:dyDescent="0.25">
      <c r="A55" s="232"/>
      <c r="B55" s="226"/>
      <c r="C55" s="21" t="s">
        <v>172</v>
      </c>
      <c r="D55" s="22" t="s">
        <v>173</v>
      </c>
      <c r="E55" s="23">
        <v>410</v>
      </c>
      <c r="F55" s="24" t="s">
        <v>91</v>
      </c>
      <c r="G55" s="25">
        <f t="shared" si="31"/>
        <v>10000000</v>
      </c>
      <c r="H55" s="37"/>
      <c r="I55" s="37"/>
      <c r="J55" s="37"/>
      <c r="K55" s="37"/>
      <c r="L55" s="37"/>
      <c r="M55" s="37"/>
      <c r="N55" s="37"/>
      <c r="O55" s="25"/>
      <c r="P55" s="25"/>
      <c r="Q55" s="25"/>
      <c r="R55" s="25"/>
      <c r="S55" s="25"/>
      <c r="T55" s="25"/>
      <c r="U55" s="25">
        <v>10000000</v>
      </c>
      <c r="V55" s="25"/>
      <c r="W55" s="25"/>
      <c r="X55" s="25"/>
      <c r="Y55" s="25"/>
      <c r="Z55" s="25"/>
      <c r="AB55" s="27">
        <f t="shared" si="1"/>
        <v>1</v>
      </c>
      <c r="AC55" s="25">
        <f t="shared" si="32"/>
        <v>10000000</v>
      </c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>
        <f>+'[4]ENERO 2016'!$Y$478</f>
        <v>10000000</v>
      </c>
      <c r="AS55" s="25"/>
      <c r="AT55" s="25"/>
      <c r="AU55" s="25"/>
      <c r="AV55" s="25"/>
      <c r="AW55" s="25"/>
      <c r="AX55" s="27">
        <f t="shared" si="2"/>
        <v>0</v>
      </c>
      <c r="AY55" s="25">
        <f t="shared" si="33"/>
        <v>0</v>
      </c>
      <c r="AZ55" s="25">
        <f t="shared" si="34"/>
        <v>0</v>
      </c>
      <c r="BA55" s="25">
        <f t="shared" si="34"/>
        <v>0</v>
      </c>
      <c r="BB55" s="25">
        <f t="shared" si="34"/>
        <v>0</v>
      </c>
      <c r="BC55" s="25">
        <f t="shared" si="61"/>
        <v>0</v>
      </c>
      <c r="BD55" s="25">
        <f t="shared" si="61"/>
        <v>0</v>
      </c>
      <c r="BE55" s="25">
        <f t="shared" si="61"/>
        <v>0</v>
      </c>
      <c r="BF55" s="25">
        <f t="shared" si="61"/>
        <v>0</v>
      </c>
      <c r="BG55" s="25">
        <f t="shared" si="61"/>
        <v>0</v>
      </c>
      <c r="BH55" s="25">
        <f t="shared" si="53"/>
        <v>0</v>
      </c>
      <c r="BI55" s="25">
        <f t="shared" si="62"/>
        <v>0</v>
      </c>
      <c r="BJ55" s="25">
        <f t="shared" si="62"/>
        <v>0</v>
      </c>
      <c r="BK55" s="25">
        <f t="shared" si="62"/>
        <v>0</v>
      </c>
      <c r="BL55" s="25">
        <f t="shared" si="62"/>
        <v>0</v>
      </c>
      <c r="BM55" s="25">
        <f t="shared" si="62"/>
        <v>0</v>
      </c>
      <c r="BN55" s="25">
        <f t="shared" si="62"/>
        <v>0</v>
      </c>
      <c r="BO55" s="25"/>
      <c r="BP55" s="25"/>
      <c r="BQ55" s="25">
        <f t="shared" si="47"/>
        <v>0</v>
      </c>
      <c r="BR55" s="25">
        <f t="shared" si="48"/>
        <v>0</v>
      </c>
      <c r="BS55" s="27">
        <f t="shared" si="9"/>
        <v>1</v>
      </c>
      <c r="BT55" s="25">
        <f t="shared" si="37"/>
        <v>10000000</v>
      </c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>
        <v>10000000</v>
      </c>
      <c r="CJ55" s="25"/>
      <c r="CK55" s="25"/>
      <c r="CL55" s="25"/>
      <c r="CM55" s="25"/>
      <c r="CN55" s="25"/>
      <c r="CO55" s="27">
        <f t="shared" si="11"/>
        <v>0</v>
      </c>
      <c r="CP55" s="25">
        <f t="shared" si="38"/>
        <v>0</v>
      </c>
      <c r="CQ55" s="25">
        <f t="shared" si="39"/>
        <v>0</v>
      </c>
      <c r="CR55" s="25">
        <f t="shared" si="39"/>
        <v>0</v>
      </c>
      <c r="CS55" s="25">
        <f t="shared" si="39"/>
        <v>0</v>
      </c>
      <c r="CT55" s="25">
        <f t="shared" si="39"/>
        <v>0</v>
      </c>
      <c r="CU55" s="25">
        <f t="shared" si="39"/>
        <v>0</v>
      </c>
      <c r="CV55" s="25">
        <f t="shared" si="39"/>
        <v>0</v>
      </c>
      <c r="CW55" s="25">
        <f t="shared" si="56"/>
        <v>0</v>
      </c>
      <c r="CX55" s="25">
        <f t="shared" si="56"/>
        <v>0</v>
      </c>
      <c r="CY55" s="25">
        <f t="shared" si="57"/>
        <v>0</v>
      </c>
      <c r="CZ55" s="25">
        <f t="shared" si="55"/>
        <v>0</v>
      </c>
      <c r="DA55" s="25">
        <f t="shared" si="55"/>
        <v>0</v>
      </c>
      <c r="DB55" s="25">
        <f t="shared" si="55"/>
        <v>0</v>
      </c>
      <c r="DC55" s="25">
        <f t="shared" si="58"/>
        <v>0</v>
      </c>
      <c r="DD55" s="25">
        <f t="shared" si="58"/>
        <v>0</v>
      </c>
      <c r="DE55" s="25">
        <f t="shared" si="58"/>
        <v>0</v>
      </c>
      <c r="DF55" s="25"/>
      <c r="DG55" s="25">
        <f t="shared" si="59"/>
        <v>0</v>
      </c>
      <c r="DH55" s="25">
        <f t="shared" si="54"/>
        <v>0</v>
      </c>
      <c r="DI55" s="25">
        <f t="shared" si="60"/>
        <v>0</v>
      </c>
      <c r="DK55" s="188"/>
      <c r="DL55" s="188"/>
      <c r="DM55" s="188"/>
      <c r="DN55" s="188"/>
      <c r="DO55" s="188"/>
    </row>
    <row r="56" spans="1:119" ht="38.25" hidden="1" customHeight="1" x14ac:dyDescent="0.25">
      <c r="A56" s="232"/>
      <c r="B56" s="226"/>
      <c r="C56" s="21" t="s">
        <v>174</v>
      </c>
      <c r="D56" s="22" t="s">
        <v>175</v>
      </c>
      <c r="E56" s="23">
        <v>410</v>
      </c>
      <c r="F56" s="24" t="s">
        <v>91</v>
      </c>
      <c r="G56" s="25">
        <f t="shared" si="31"/>
        <v>94368590</v>
      </c>
      <c r="H56" s="37"/>
      <c r="I56" s="37"/>
      <c r="J56" s="37"/>
      <c r="K56" s="37"/>
      <c r="L56" s="37">
        <f>74368590</f>
        <v>74368590</v>
      </c>
      <c r="M56" s="37"/>
      <c r="N56" s="37"/>
      <c r="O56" s="25"/>
      <c r="P56" s="25"/>
      <c r="Q56" s="25"/>
      <c r="R56" s="25"/>
      <c r="S56" s="25"/>
      <c r="T56" s="25"/>
      <c r="U56" s="25">
        <v>20000000</v>
      </c>
      <c r="V56" s="25"/>
      <c r="W56" s="25"/>
      <c r="X56" s="25"/>
      <c r="Y56" s="25"/>
      <c r="Z56" s="25"/>
      <c r="AB56" s="27">
        <f t="shared" si="1"/>
        <v>0.55715954853198502</v>
      </c>
      <c r="AC56" s="25">
        <f t="shared" si="32"/>
        <v>52578361</v>
      </c>
      <c r="AD56" s="25"/>
      <c r="AE56" s="25"/>
      <c r="AF56" s="25"/>
      <c r="AG56" s="25"/>
      <c r="AH56" s="25"/>
      <c r="AI56" s="25">
        <f>+'[1]JULIO 2016'!$P$1600</f>
        <v>34400000</v>
      </c>
      <c r="AJ56" s="25"/>
      <c r="AK56" s="25"/>
      <c r="AL56" s="25"/>
      <c r="AM56" s="25"/>
      <c r="AN56" s="25"/>
      <c r="AO56" s="25"/>
      <c r="AP56" s="25"/>
      <c r="AQ56" s="25"/>
      <c r="AR56" s="25">
        <f>+'[6]JUNIO 2016'!$Y$1439</f>
        <v>18178361</v>
      </c>
      <c r="AS56" s="25"/>
      <c r="AT56" s="25"/>
      <c r="AU56" s="25"/>
      <c r="AV56" s="25"/>
      <c r="AW56" s="25"/>
      <c r="AX56" s="27">
        <f t="shared" si="2"/>
        <v>0.44284045146801498</v>
      </c>
      <c r="AY56" s="25">
        <f t="shared" si="33"/>
        <v>41790229</v>
      </c>
      <c r="AZ56" s="25">
        <f t="shared" si="34"/>
        <v>0</v>
      </c>
      <c r="BA56" s="25">
        <f t="shared" si="34"/>
        <v>0</v>
      </c>
      <c r="BB56" s="25">
        <f t="shared" si="34"/>
        <v>0</v>
      </c>
      <c r="BC56" s="25">
        <f t="shared" si="61"/>
        <v>0</v>
      </c>
      <c r="BD56" s="25">
        <f t="shared" si="61"/>
        <v>39968590</v>
      </c>
      <c r="BE56" s="25">
        <f t="shared" si="61"/>
        <v>0</v>
      </c>
      <c r="BF56" s="25">
        <f t="shared" si="61"/>
        <v>0</v>
      </c>
      <c r="BG56" s="25">
        <f t="shared" si="61"/>
        <v>0</v>
      </c>
      <c r="BH56" s="25">
        <f t="shared" si="53"/>
        <v>0</v>
      </c>
      <c r="BI56" s="25">
        <f t="shared" si="62"/>
        <v>0</v>
      </c>
      <c r="BJ56" s="25">
        <f t="shared" si="62"/>
        <v>0</v>
      </c>
      <c r="BK56" s="25">
        <f t="shared" si="62"/>
        <v>0</v>
      </c>
      <c r="BL56" s="25">
        <f t="shared" si="62"/>
        <v>0</v>
      </c>
      <c r="BM56" s="25">
        <f t="shared" si="62"/>
        <v>1821639</v>
      </c>
      <c r="BN56" s="25">
        <f t="shared" si="62"/>
        <v>0</v>
      </c>
      <c r="BO56" s="25"/>
      <c r="BP56" s="25"/>
      <c r="BQ56" s="25">
        <f t="shared" si="47"/>
        <v>0</v>
      </c>
      <c r="BR56" s="25">
        <f t="shared" si="48"/>
        <v>0</v>
      </c>
      <c r="BS56" s="27">
        <f t="shared" si="9"/>
        <v>0.1452287037456001</v>
      </c>
      <c r="BT56" s="25">
        <f t="shared" si="37"/>
        <v>13705028</v>
      </c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>
        <f>+'[6]JUNIO 2016'!$H$1437</f>
        <v>13705028</v>
      </c>
      <c r="CJ56" s="25"/>
      <c r="CK56" s="25"/>
      <c r="CL56" s="25"/>
      <c r="CM56" s="25"/>
      <c r="CN56" s="25"/>
      <c r="CO56" s="27">
        <f t="shared" si="11"/>
        <v>0.85477129625439985</v>
      </c>
      <c r="CP56" s="25">
        <f t="shared" si="38"/>
        <v>80663562</v>
      </c>
      <c r="CQ56" s="25">
        <f t="shared" si="39"/>
        <v>0</v>
      </c>
      <c r="CR56" s="25">
        <f t="shared" si="39"/>
        <v>0</v>
      </c>
      <c r="CS56" s="25">
        <f t="shared" si="39"/>
        <v>0</v>
      </c>
      <c r="CT56" s="25">
        <f t="shared" si="39"/>
        <v>0</v>
      </c>
      <c r="CU56" s="25">
        <f t="shared" si="39"/>
        <v>74368590</v>
      </c>
      <c r="CV56" s="25">
        <f t="shared" si="39"/>
        <v>0</v>
      </c>
      <c r="CW56" s="25">
        <f t="shared" si="56"/>
        <v>0</v>
      </c>
      <c r="CX56" s="25">
        <f t="shared" si="56"/>
        <v>0</v>
      </c>
      <c r="CY56" s="25">
        <f t="shared" si="57"/>
        <v>0</v>
      </c>
      <c r="CZ56" s="25">
        <f t="shared" si="55"/>
        <v>0</v>
      </c>
      <c r="DA56" s="25">
        <f t="shared" si="55"/>
        <v>0</v>
      </c>
      <c r="DB56" s="25">
        <f t="shared" si="55"/>
        <v>0</v>
      </c>
      <c r="DC56" s="25">
        <f t="shared" si="58"/>
        <v>0</v>
      </c>
      <c r="DD56" s="25">
        <f t="shared" si="58"/>
        <v>6294972</v>
      </c>
      <c r="DE56" s="25">
        <f t="shared" si="58"/>
        <v>0</v>
      </c>
      <c r="DF56" s="25"/>
      <c r="DG56" s="25">
        <f t="shared" si="59"/>
        <v>0</v>
      </c>
      <c r="DH56" s="25">
        <f t="shared" si="54"/>
        <v>0</v>
      </c>
      <c r="DI56" s="25">
        <f t="shared" si="60"/>
        <v>0</v>
      </c>
      <c r="DK56" s="188"/>
      <c r="DL56" s="188"/>
      <c r="DM56" s="188"/>
      <c r="DN56" s="188"/>
      <c r="DO56" s="188"/>
    </row>
    <row r="57" spans="1:119" ht="34.5" hidden="1" customHeight="1" x14ac:dyDescent="0.25">
      <c r="A57" s="233"/>
      <c r="B57" s="227"/>
      <c r="C57" s="21" t="s">
        <v>176</v>
      </c>
      <c r="D57" s="22" t="s">
        <v>177</v>
      </c>
      <c r="E57" s="23">
        <v>410</v>
      </c>
      <c r="F57" s="24" t="s">
        <v>91</v>
      </c>
      <c r="G57" s="25">
        <f t="shared" si="31"/>
        <v>16000000</v>
      </c>
      <c r="H57" s="37"/>
      <c r="I57" s="37"/>
      <c r="J57" s="37"/>
      <c r="K57" s="37"/>
      <c r="L57" s="37"/>
      <c r="M57" s="37"/>
      <c r="N57" s="37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>
        <f>16000000</f>
        <v>16000000</v>
      </c>
      <c r="AB57" s="27">
        <f t="shared" si="1"/>
        <v>1</v>
      </c>
      <c r="AC57" s="25">
        <f t="shared" si="32"/>
        <v>16000000</v>
      </c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>
        <f>+'[2]MARZO 2016 ULTIMO'!$AF$846</f>
        <v>16000000</v>
      </c>
      <c r="AX57" s="27">
        <f t="shared" si="2"/>
        <v>0</v>
      </c>
      <c r="AY57" s="25">
        <f t="shared" si="33"/>
        <v>0</v>
      </c>
      <c r="AZ57" s="25">
        <f t="shared" si="34"/>
        <v>0</v>
      </c>
      <c r="BA57" s="25">
        <f t="shared" si="34"/>
        <v>0</v>
      </c>
      <c r="BB57" s="25">
        <f t="shared" si="34"/>
        <v>0</v>
      </c>
      <c r="BC57" s="25">
        <f t="shared" si="61"/>
        <v>0</v>
      </c>
      <c r="BD57" s="25">
        <f t="shared" si="61"/>
        <v>0</v>
      </c>
      <c r="BE57" s="25">
        <f t="shared" si="61"/>
        <v>0</v>
      </c>
      <c r="BF57" s="25">
        <f t="shared" si="61"/>
        <v>0</v>
      </c>
      <c r="BG57" s="25">
        <f t="shared" si="61"/>
        <v>0</v>
      </c>
      <c r="BH57" s="25">
        <f t="shared" si="53"/>
        <v>0</v>
      </c>
      <c r="BI57" s="25">
        <f t="shared" si="62"/>
        <v>0</v>
      </c>
      <c r="BJ57" s="25">
        <f t="shared" si="62"/>
        <v>0</v>
      </c>
      <c r="BK57" s="25">
        <f t="shared" si="62"/>
        <v>0</v>
      </c>
      <c r="BL57" s="25">
        <f t="shared" si="62"/>
        <v>0</v>
      </c>
      <c r="BM57" s="25">
        <f t="shared" si="62"/>
        <v>0</v>
      </c>
      <c r="BN57" s="25">
        <f t="shared" si="62"/>
        <v>0</v>
      </c>
      <c r="BO57" s="25"/>
      <c r="BP57" s="25"/>
      <c r="BQ57" s="25">
        <f t="shared" si="47"/>
        <v>0</v>
      </c>
      <c r="BR57" s="25">
        <f t="shared" si="48"/>
        <v>0</v>
      </c>
      <c r="BS57" s="27">
        <f t="shared" si="9"/>
        <v>1</v>
      </c>
      <c r="BT57" s="25">
        <f t="shared" si="37"/>
        <v>16000000</v>
      </c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>
        <f>+'[1]JULIO 2016'!$H$1616</f>
        <v>16000000</v>
      </c>
      <c r="CO57" s="27">
        <f t="shared" si="11"/>
        <v>0</v>
      </c>
      <c r="CP57" s="25">
        <f t="shared" si="38"/>
        <v>0</v>
      </c>
      <c r="CQ57" s="25">
        <f t="shared" si="39"/>
        <v>0</v>
      </c>
      <c r="CR57" s="25">
        <f t="shared" si="39"/>
        <v>0</v>
      </c>
      <c r="CS57" s="25">
        <f t="shared" si="39"/>
        <v>0</v>
      </c>
      <c r="CT57" s="25">
        <f t="shared" si="39"/>
        <v>0</v>
      </c>
      <c r="CU57" s="25">
        <f t="shared" si="39"/>
        <v>0</v>
      </c>
      <c r="CV57" s="25">
        <f t="shared" si="39"/>
        <v>0</v>
      </c>
      <c r="CW57" s="25">
        <f t="shared" si="56"/>
        <v>0</v>
      </c>
      <c r="CX57" s="25">
        <f t="shared" si="56"/>
        <v>0</v>
      </c>
      <c r="CY57" s="25">
        <f t="shared" si="57"/>
        <v>0</v>
      </c>
      <c r="CZ57" s="25">
        <f t="shared" si="55"/>
        <v>0</v>
      </c>
      <c r="DA57" s="25">
        <f t="shared" si="55"/>
        <v>0</v>
      </c>
      <c r="DB57" s="25">
        <f t="shared" si="55"/>
        <v>0</v>
      </c>
      <c r="DC57" s="25">
        <f t="shared" si="58"/>
        <v>0</v>
      </c>
      <c r="DD57" s="25">
        <f t="shared" si="58"/>
        <v>0</v>
      </c>
      <c r="DE57" s="25">
        <f t="shared" si="58"/>
        <v>0</v>
      </c>
      <c r="DF57" s="25"/>
      <c r="DG57" s="25">
        <f t="shared" si="59"/>
        <v>0</v>
      </c>
      <c r="DH57" s="25">
        <f t="shared" si="54"/>
        <v>0</v>
      </c>
      <c r="DI57" s="25">
        <f t="shared" si="60"/>
        <v>0</v>
      </c>
      <c r="DK57" s="188"/>
      <c r="DL57" s="188"/>
      <c r="DM57" s="188"/>
      <c r="DN57" s="188"/>
      <c r="DO57" s="188"/>
    </row>
    <row r="58" spans="1:119" s="48" customFormat="1" ht="18" customHeight="1" thickTop="1" thickBot="1" x14ac:dyDescent="0.3">
      <c r="A58" s="63"/>
      <c r="B58" s="287" t="s">
        <v>376</v>
      </c>
      <c r="C58" s="287"/>
      <c r="D58" s="287"/>
      <c r="E58" s="287"/>
      <c r="F58" s="64"/>
      <c r="G58" s="65">
        <f t="shared" ref="G58:Z58" si="63">SUM(G21:G57)</f>
        <v>4337106780</v>
      </c>
      <c r="H58" s="65">
        <f t="shared" si="63"/>
        <v>0</v>
      </c>
      <c r="I58" s="65">
        <f t="shared" si="63"/>
        <v>1163096695</v>
      </c>
      <c r="J58" s="65">
        <f t="shared" si="63"/>
        <v>0</v>
      </c>
      <c r="K58" s="65">
        <f t="shared" si="63"/>
        <v>0</v>
      </c>
      <c r="L58" s="65">
        <f t="shared" si="63"/>
        <v>74368590</v>
      </c>
      <c r="M58" s="65">
        <f t="shared" si="63"/>
        <v>0</v>
      </c>
      <c r="N58" s="65">
        <f t="shared" si="63"/>
        <v>0</v>
      </c>
      <c r="O58" s="65">
        <f t="shared" si="63"/>
        <v>0</v>
      </c>
      <c r="P58" s="65">
        <f t="shared" si="63"/>
        <v>0</v>
      </c>
      <c r="Q58" s="65">
        <f t="shared" si="63"/>
        <v>0</v>
      </c>
      <c r="R58" s="65">
        <f t="shared" si="63"/>
        <v>1344000000</v>
      </c>
      <c r="S58" s="65">
        <f t="shared" si="63"/>
        <v>387696735</v>
      </c>
      <c r="T58" s="65">
        <f t="shared" si="63"/>
        <v>0</v>
      </c>
      <c r="U58" s="65">
        <f t="shared" si="63"/>
        <v>1054833768</v>
      </c>
      <c r="V58" s="65">
        <f t="shared" si="63"/>
        <v>0</v>
      </c>
      <c r="W58" s="65">
        <f t="shared" si="63"/>
        <v>11169156</v>
      </c>
      <c r="X58" s="65">
        <f t="shared" si="63"/>
        <v>0</v>
      </c>
      <c r="Y58" s="65">
        <f t="shared" si="63"/>
        <v>204741836</v>
      </c>
      <c r="Z58" s="65">
        <f t="shared" si="63"/>
        <v>97200000</v>
      </c>
      <c r="AB58" s="44">
        <f t="shared" si="1"/>
        <v>0.73367888650415014</v>
      </c>
      <c r="AC58" s="65">
        <f>SUM(AC21:AC57)</f>
        <v>3182043673</v>
      </c>
      <c r="AD58" s="65"/>
      <c r="AE58" s="65">
        <f t="shared" ref="AE58:AW58" si="64">SUM(AE21:AE57)</f>
        <v>0</v>
      </c>
      <c r="AF58" s="65">
        <f t="shared" si="64"/>
        <v>742359156</v>
      </c>
      <c r="AG58" s="65">
        <f t="shared" si="64"/>
        <v>0</v>
      </c>
      <c r="AH58" s="65">
        <f t="shared" si="64"/>
        <v>0</v>
      </c>
      <c r="AI58" s="65">
        <f t="shared" si="64"/>
        <v>34400000</v>
      </c>
      <c r="AJ58" s="65">
        <f t="shared" si="64"/>
        <v>0</v>
      </c>
      <c r="AK58" s="65">
        <f t="shared" si="64"/>
        <v>0</v>
      </c>
      <c r="AL58" s="65">
        <f t="shared" si="64"/>
        <v>0</v>
      </c>
      <c r="AM58" s="65">
        <f t="shared" si="64"/>
        <v>0</v>
      </c>
      <c r="AN58" s="65">
        <f t="shared" si="64"/>
        <v>0</v>
      </c>
      <c r="AO58" s="65">
        <f t="shared" si="64"/>
        <v>1300000000</v>
      </c>
      <c r="AP58" s="65">
        <f t="shared" si="64"/>
        <v>270766572</v>
      </c>
      <c r="AQ58" s="65">
        <f t="shared" si="64"/>
        <v>0</v>
      </c>
      <c r="AR58" s="65">
        <f t="shared" si="64"/>
        <v>760832261</v>
      </c>
      <c r="AS58" s="65">
        <f t="shared" si="64"/>
        <v>0</v>
      </c>
      <c r="AT58" s="65">
        <f t="shared" si="64"/>
        <v>0</v>
      </c>
      <c r="AU58" s="65">
        <f t="shared" si="64"/>
        <v>0</v>
      </c>
      <c r="AV58" s="65">
        <f t="shared" si="64"/>
        <v>23350298</v>
      </c>
      <c r="AW58" s="65">
        <f t="shared" si="64"/>
        <v>50335386</v>
      </c>
      <c r="AX58" s="46">
        <f t="shared" si="2"/>
        <v>0.26632111349584986</v>
      </c>
      <c r="AY58" s="65">
        <f t="shared" ref="AY58:BR58" si="65">SUM(AY21:AY57)</f>
        <v>1155063107</v>
      </c>
      <c r="AZ58" s="65">
        <f t="shared" si="65"/>
        <v>0</v>
      </c>
      <c r="BA58" s="65">
        <f t="shared" si="65"/>
        <v>420737539</v>
      </c>
      <c r="BB58" s="65">
        <f t="shared" si="65"/>
        <v>0</v>
      </c>
      <c r="BC58" s="65">
        <f t="shared" si="65"/>
        <v>0</v>
      </c>
      <c r="BD58" s="65">
        <f t="shared" si="65"/>
        <v>39968590</v>
      </c>
      <c r="BE58" s="65">
        <f t="shared" si="65"/>
        <v>0</v>
      </c>
      <c r="BF58" s="65">
        <f t="shared" si="65"/>
        <v>0</v>
      </c>
      <c r="BG58" s="65">
        <f t="shared" si="65"/>
        <v>0</v>
      </c>
      <c r="BH58" s="65">
        <f t="shared" si="65"/>
        <v>0</v>
      </c>
      <c r="BI58" s="65">
        <f t="shared" si="65"/>
        <v>0</v>
      </c>
      <c r="BJ58" s="65">
        <f t="shared" si="65"/>
        <v>44000000</v>
      </c>
      <c r="BK58" s="65">
        <f t="shared" si="65"/>
        <v>116930163</v>
      </c>
      <c r="BL58" s="65">
        <f t="shared" si="65"/>
        <v>0</v>
      </c>
      <c r="BM58" s="65">
        <f t="shared" si="65"/>
        <v>294001507</v>
      </c>
      <c r="BN58" s="65">
        <f t="shared" si="65"/>
        <v>0</v>
      </c>
      <c r="BO58" s="65">
        <f t="shared" si="65"/>
        <v>11169156</v>
      </c>
      <c r="BP58" s="65">
        <f t="shared" si="65"/>
        <v>0</v>
      </c>
      <c r="BQ58" s="65">
        <f t="shared" si="65"/>
        <v>181391538</v>
      </c>
      <c r="BR58" s="65">
        <f t="shared" si="65"/>
        <v>46864614</v>
      </c>
      <c r="BS58" s="44">
        <f t="shared" si="9"/>
        <v>0.58012773068040535</v>
      </c>
      <c r="BT58" s="65">
        <f t="shared" ref="BT58:DI58" si="66">SUM(BT21:BT57)</f>
        <v>2516075914</v>
      </c>
      <c r="BU58" s="65">
        <f t="shared" si="66"/>
        <v>0</v>
      </c>
      <c r="BV58" s="65">
        <f t="shared" si="66"/>
        <v>0</v>
      </c>
      <c r="BW58" s="65">
        <f t="shared" si="66"/>
        <v>649642480</v>
      </c>
      <c r="BX58" s="65">
        <f t="shared" si="66"/>
        <v>0</v>
      </c>
      <c r="BY58" s="65">
        <f t="shared" si="66"/>
        <v>0</v>
      </c>
      <c r="BZ58" s="65">
        <f t="shared" si="66"/>
        <v>0</v>
      </c>
      <c r="CA58" s="65">
        <f t="shared" si="66"/>
        <v>0</v>
      </c>
      <c r="CB58" s="65">
        <f t="shared" si="66"/>
        <v>0</v>
      </c>
      <c r="CC58" s="65">
        <f t="shared" si="66"/>
        <v>0</v>
      </c>
      <c r="CD58" s="65">
        <f t="shared" si="66"/>
        <v>0</v>
      </c>
      <c r="CE58" s="65">
        <f t="shared" si="66"/>
        <v>0</v>
      </c>
      <c r="CF58" s="65">
        <f t="shared" si="66"/>
        <v>872913177</v>
      </c>
      <c r="CG58" s="65">
        <f t="shared" si="66"/>
        <v>226836572</v>
      </c>
      <c r="CH58" s="65">
        <f t="shared" si="66"/>
        <v>0</v>
      </c>
      <c r="CI58" s="65">
        <f t="shared" si="66"/>
        <v>697998018</v>
      </c>
      <c r="CJ58" s="65">
        <f t="shared" si="66"/>
        <v>0</v>
      </c>
      <c r="CK58" s="65">
        <f t="shared" si="66"/>
        <v>0</v>
      </c>
      <c r="CL58" s="65">
        <f t="shared" si="66"/>
        <v>0</v>
      </c>
      <c r="CM58" s="65">
        <f t="shared" si="66"/>
        <v>23350298</v>
      </c>
      <c r="CN58" s="65">
        <f t="shared" si="66"/>
        <v>45335369</v>
      </c>
      <c r="CO58" s="46">
        <f t="shared" si="11"/>
        <v>0.41987226931959465</v>
      </c>
      <c r="CP58" s="65">
        <f t="shared" si="66"/>
        <v>1821030866</v>
      </c>
      <c r="CQ58" s="65">
        <f t="shared" si="66"/>
        <v>0</v>
      </c>
      <c r="CR58" s="65">
        <f t="shared" si="66"/>
        <v>513454215</v>
      </c>
      <c r="CS58" s="65">
        <f t="shared" si="66"/>
        <v>0</v>
      </c>
      <c r="CT58" s="65">
        <f t="shared" si="66"/>
        <v>0</v>
      </c>
      <c r="CU58" s="65">
        <f t="shared" si="66"/>
        <v>74368590</v>
      </c>
      <c r="CV58" s="65">
        <f t="shared" si="66"/>
        <v>0</v>
      </c>
      <c r="CW58" s="65">
        <f t="shared" si="66"/>
        <v>0</v>
      </c>
      <c r="CX58" s="65">
        <f t="shared" si="66"/>
        <v>0</v>
      </c>
      <c r="CY58" s="65">
        <f t="shared" si="66"/>
        <v>0</v>
      </c>
      <c r="CZ58" s="65">
        <f t="shared" si="66"/>
        <v>0</v>
      </c>
      <c r="DA58" s="65">
        <f t="shared" si="66"/>
        <v>471086823</v>
      </c>
      <c r="DB58" s="65">
        <f t="shared" si="66"/>
        <v>160860163</v>
      </c>
      <c r="DC58" s="65">
        <f t="shared" si="66"/>
        <v>0</v>
      </c>
      <c r="DD58" s="65">
        <f t="shared" si="66"/>
        <v>356835750</v>
      </c>
      <c r="DE58" s="65">
        <f t="shared" si="66"/>
        <v>0</v>
      </c>
      <c r="DF58" s="65">
        <f t="shared" si="66"/>
        <v>11169156</v>
      </c>
      <c r="DG58" s="65">
        <f t="shared" si="66"/>
        <v>0</v>
      </c>
      <c r="DH58" s="65">
        <f t="shared" si="66"/>
        <v>181391538</v>
      </c>
      <c r="DI58" s="66">
        <f t="shared" si="66"/>
        <v>51864631</v>
      </c>
      <c r="DK58" s="188" t="s">
        <v>392</v>
      </c>
      <c r="DL58" s="188"/>
      <c r="DM58" s="190">
        <v>4337106780</v>
      </c>
      <c r="DN58" s="191">
        <v>2516075914</v>
      </c>
      <c r="DO58" s="192">
        <v>0.58009999999999995</v>
      </c>
    </row>
    <row r="59" spans="1:119" ht="55.5" hidden="1" customHeight="1" thickTop="1" x14ac:dyDescent="0.25">
      <c r="A59" s="222" t="s">
        <v>179</v>
      </c>
      <c r="B59" s="225" t="s">
        <v>180</v>
      </c>
      <c r="C59" s="21" t="s">
        <v>181</v>
      </c>
      <c r="D59" s="22" t="s">
        <v>182</v>
      </c>
      <c r="E59" s="23">
        <v>520</v>
      </c>
      <c r="F59" s="24" t="s">
        <v>183</v>
      </c>
      <c r="G59" s="25">
        <f t="shared" ref="G59:G90" si="67">SUM(H59:Z59)</f>
        <v>109184357</v>
      </c>
      <c r="H59" s="25"/>
      <c r="I59" s="25"/>
      <c r="J59" s="25"/>
      <c r="K59" s="25"/>
      <c r="L59" s="25">
        <f>50000000</f>
        <v>50000000</v>
      </c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>
        <f>50000000+8000000+1184357</f>
        <v>59184357</v>
      </c>
      <c r="AB59" s="53">
        <f t="shared" si="1"/>
        <v>0.73711338520773628</v>
      </c>
      <c r="AC59" s="25">
        <f t="shared" ref="AC59:AC90" si="68">SUM(AD59:AW59)</f>
        <v>80481251</v>
      </c>
      <c r="AD59" s="25"/>
      <c r="AE59" s="25"/>
      <c r="AF59" s="25"/>
      <c r="AG59" s="25"/>
      <c r="AH59" s="25"/>
      <c r="AI59" s="25">
        <f>+'[1]JULIO 2016'!$P$1922</f>
        <v>35855289</v>
      </c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>
        <f>+'[1]JULIO 2016'!$AG$1922</f>
        <v>44625962</v>
      </c>
      <c r="AX59" s="27">
        <f t="shared" si="2"/>
        <v>0.26288661479226372</v>
      </c>
      <c r="AY59" s="25">
        <f t="shared" ref="AY59:AY90" si="69">SUM(AZ59:BR59)</f>
        <v>28703106</v>
      </c>
      <c r="AZ59" s="25">
        <f t="shared" ref="AZ59:BN90" si="70">H59-AE59</f>
        <v>0</v>
      </c>
      <c r="BA59" s="25">
        <f t="shared" si="70"/>
        <v>0</v>
      </c>
      <c r="BB59" s="25">
        <f t="shared" si="70"/>
        <v>0</v>
      </c>
      <c r="BC59" s="25">
        <f t="shared" ref="BC59:BN68" si="71">+K59-AH59</f>
        <v>0</v>
      </c>
      <c r="BD59" s="25">
        <f t="shared" si="71"/>
        <v>14144711</v>
      </c>
      <c r="BE59" s="25">
        <f t="shared" si="71"/>
        <v>0</v>
      </c>
      <c r="BF59" s="25">
        <f t="shared" si="71"/>
        <v>0</v>
      </c>
      <c r="BG59" s="25">
        <f t="shared" si="71"/>
        <v>0</v>
      </c>
      <c r="BH59" s="25">
        <f t="shared" si="71"/>
        <v>0</v>
      </c>
      <c r="BI59" s="25">
        <f t="shared" si="71"/>
        <v>0</v>
      </c>
      <c r="BJ59" s="25">
        <f t="shared" si="71"/>
        <v>0</v>
      </c>
      <c r="BK59" s="25">
        <f t="shared" si="71"/>
        <v>0</v>
      </c>
      <c r="BL59" s="25">
        <f t="shared" si="71"/>
        <v>0</v>
      </c>
      <c r="BM59" s="25">
        <f t="shared" si="71"/>
        <v>0</v>
      </c>
      <c r="BN59" s="25">
        <f t="shared" si="71"/>
        <v>0</v>
      </c>
      <c r="BO59" s="25"/>
      <c r="BP59" s="25"/>
      <c r="BQ59" s="25">
        <f t="shared" ref="BQ59:BQ90" si="72">Y59-AV59</f>
        <v>0</v>
      </c>
      <c r="BR59" s="25">
        <f t="shared" ref="BR59:BR68" si="73">+Z59-AW59</f>
        <v>14558395</v>
      </c>
      <c r="BS59" s="53">
        <f t="shared" si="9"/>
        <v>0.44403110786282324</v>
      </c>
      <c r="BT59" s="25">
        <f t="shared" ref="BT59:BT90" si="74">SUM(BU59:CN59)</f>
        <v>48481251</v>
      </c>
      <c r="BU59" s="25"/>
      <c r="BV59" s="25"/>
      <c r="BW59" s="25"/>
      <c r="BX59" s="25"/>
      <c r="BY59" s="25"/>
      <c r="BZ59" s="25">
        <f>+'[1]JULIO 2016'!$H$1926+'[1]JULIO 2016'!$H$1932+'[1]JULIO 2016'!$H$1933+'[1]JULIO 2016'!$H$1936+'[1]JULIO 2016'!$H$1937+'[1]JULIO 2016'!$H$1941+'[1]JULIO 2016'!$H$1942+'[1]JULIO 2016'!$H$1943+'[1]JULIO 2016'!$H$1944+'[1]JULIO 2016'!$H$1945+'[1]JULIO 2016'!$H$1949+'[1]JULIO 2016'!$H$1950+'[1]JULIO 2016'!$H$1951+'[1]JULIO 2016'!$H$1952+'[1]JULIO 2016'!$H$1953+'[1]JULIO 2016'!$H$1954+'[1]JULIO 2016'!$H$1956+'[1]JULIO 2016'!$H$1957+'[1]JULIO 2016'!$H$1958+'[1]JULIO 2016'!$H$1959+'[1]JULIO 2016'!$H$1960+'[1]JULIO 2016'!$H$1963+'[1]JULIO 2016'!$H$1965+'[1]JULIO 2016'!$H$1967+'[1]JULIO 2016'!$H$1969</f>
        <v>26855289</v>
      </c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>
        <f>+'[1]JULIO 2016'!$H$1920-BZ59</f>
        <v>21625962</v>
      </c>
      <c r="CO59" s="27">
        <f t="shared" si="11"/>
        <v>0.55596889213717682</v>
      </c>
      <c r="CP59" s="25">
        <f t="shared" ref="CP59:CP90" si="75">SUM(CQ59:DI59)</f>
        <v>60703106</v>
      </c>
      <c r="CQ59" s="25">
        <f t="shared" ref="CQ59:CY74" si="76">H59-BV59</f>
        <v>0</v>
      </c>
      <c r="CR59" s="25">
        <f t="shared" si="76"/>
        <v>0</v>
      </c>
      <c r="CS59" s="25">
        <f t="shared" si="76"/>
        <v>0</v>
      </c>
      <c r="CT59" s="25">
        <f t="shared" si="76"/>
        <v>0</v>
      </c>
      <c r="CU59" s="25">
        <f t="shared" si="76"/>
        <v>23144711</v>
      </c>
      <c r="CV59" s="25">
        <f t="shared" si="76"/>
        <v>0</v>
      </c>
      <c r="CW59" s="25">
        <f t="shared" ref="CW59:CY68" si="77">+N59-CB59</f>
        <v>0</v>
      </c>
      <c r="CX59" s="25">
        <f t="shared" si="77"/>
        <v>0</v>
      </c>
      <c r="CY59" s="25">
        <f t="shared" si="77"/>
        <v>0</v>
      </c>
      <c r="CZ59" s="25">
        <f t="shared" ref="CZ59:DE89" si="78">Q59-CE59</f>
        <v>0</v>
      </c>
      <c r="DA59" s="25">
        <f t="shared" si="78"/>
        <v>0</v>
      </c>
      <c r="DB59" s="25">
        <f t="shared" si="78"/>
        <v>0</v>
      </c>
      <c r="DC59" s="25">
        <f t="shared" ref="DC59:DE68" si="79">+T59-CH59</f>
        <v>0</v>
      </c>
      <c r="DD59" s="25">
        <f t="shared" si="79"/>
        <v>0</v>
      </c>
      <c r="DE59" s="25">
        <f t="shared" si="79"/>
        <v>0</v>
      </c>
      <c r="DF59" s="25"/>
      <c r="DG59" s="25">
        <f t="shared" ref="DG59:DI68" si="80">+X59-CL59</f>
        <v>0</v>
      </c>
      <c r="DH59" s="58">
        <f t="shared" si="80"/>
        <v>0</v>
      </c>
      <c r="DI59" s="25">
        <f t="shared" si="80"/>
        <v>37558395</v>
      </c>
      <c r="DK59" s="188"/>
      <c r="DL59" s="188"/>
      <c r="DM59" s="188"/>
      <c r="DN59" s="188"/>
      <c r="DO59" s="188"/>
    </row>
    <row r="60" spans="1:119" ht="35.25" hidden="1" customHeight="1" x14ac:dyDescent="0.25">
      <c r="A60" s="223"/>
      <c r="B60" s="226"/>
      <c r="C60" s="21" t="s">
        <v>184</v>
      </c>
      <c r="D60" s="22" t="s">
        <v>185</v>
      </c>
      <c r="E60" s="23">
        <v>520</v>
      </c>
      <c r="F60" s="24" t="s">
        <v>186</v>
      </c>
      <c r="G60" s="25">
        <f t="shared" si="67"/>
        <v>4000000</v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>
        <f>2000000+2000000</f>
        <v>4000000</v>
      </c>
      <c r="AB60" s="27">
        <f t="shared" si="1"/>
        <v>0.25</v>
      </c>
      <c r="AC60" s="25">
        <f t="shared" si="68"/>
        <v>1000000</v>
      </c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>
        <f>+'[3]ABRIL 2016'!$G$1362</f>
        <v>1000000</v>
      </c>
      <c r="AX60" s="27">
        <f t="shared" si="2"/>
        <v>0.75</v>
      </c>
      <c r="AY60" s="25">
        <f t="shared" si="69"/>
        <v>3000000</v>
      </c>
      <c r="AZ60" s="25">
        <f t="shared" si="70"/>
        <v>0</v>
      </c>
      <c r="BA60" s="25">
        <f t="shared" si="70"/>
        <v>0</v>
      </c>
      <c r="BB60" s="25">
        <f t="shared" si="70"/>
        <v>0</v>
      </c>
      <c r="BC60" s="25">
        <f t="shared" si="71"/>
        <v>0</v>
      </c>
      <c r="BD60" s="25">
        <f t="shared" si="71"/>
        <v>0</v>
      </c>
      <c r="BE60" s="25">
        <f t="shared" si="71"/>
        <v>0</v>
      </c>
      <c r="BF60" s="25">
        <f t="shared" si="71"/>
        <v>0</v>
      </c>
      <c r="BG60" s="25">
        <f t="shared" si="71"/>
        <v>0</v>
      </c>
      <c r="BH60" s="25">
        <f t="shared" si="71"/>
        <v>0</v>
      </c>
      <c r="BI60" s="25">
        <f t="shared" si="71"/>
        <v>0</v>
      </c>
      <c r="BJ60" s="25">
        <f t="shared" si="71"/>
        <v>0</v>
      </c>
      <c r="BK60" s="25">
        <f t="shared" si="71"/>
        <v>0</v>
      </c>
      <c r="BL60" s="25">
        <f t="shared" si="71"/>
        <v>0</v>
      </c>
      <c r="BM60" s="25">
        <f t="shared" si="71"/>
        <v>0</v>
      </c>
      <c r="BN60" s="25">
        <f t="shared" si="71"/>
        <v>0</v>
      </c>
      <c r="BO60" s="25"/>
      <c r="BP60" s="25"/>
      <c r="BQ60" s="25">
        <f t="shared" si="72"/>
        <v>0</v>
      </c>
      <c r="BR60" s="25">
        <f t="shared" si="73"/>
        <v>3000000</v>
      </c>
      <c r="BS60" s="27">
        <f t="shared" si="9"/>
        <v>0.25</v>
      </c>
      <c r="BT60" s="25">
        <f t="shared" si="74"/>
        <v>1000000</v>
      </c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>
        <f>+'[3]ABRIL 2016'!$H$1359</f>
        <v>1000000</v>
      </c>
      <c r="CO60" s="27">
        <f t="shared" si="11"/>
        <v>0.75</v>
      </c>
      <c r="CP60" s="25">
        <f t="shared" si="75"/>
        <v>3000000</v>
      </c>
      <c r="CQ60" s="25">
        <f t="shared" si="76"/>
        <v>0</v>
      </c>
      <c r="CR60" s="25">
        <f t="shared" si="76"/>
        <v>0</v>
      </c>
      <c r="CS60" s="25">
        <f t="shared" si="76"/>
        <v>0</v>
      </c>
      <c r="CT60" s="25">
        <f t="shared" si="76"/>
        <v>0</v>
      </c>
      <c r="CU60" s="25">
        <f t="shared" si="76"/>
        <v>0</v>
      </c>
      <c r="CV60" s="25">
        <f t="shared" si="76"/>
        <v>0</v>
      </c>
      <c r="CW60" s="25">
        <f t="shared" si="77"/>
        <v>0</v>
      </c>
      <c r="CX60" s="25">
        <f t="shared" si="77"/>
        <v>0</v>
      </c>
      <c r="CY60" s="25">
        <f t="shared" si="77"/>
        <v>0</v>
      </c>
      <c r="CZ60" s="25">
        <f t="shared" si="78"/>
        <v>0</v>
      </c>
      <c r="DA60" s="25">
        <f t="shared" si="78"/>
        <v>0</v>
      </c>
      <c r="DB60" s="25">
        <f t="shared" si="78"/>
        <v>0</v>
      </c>
      <c r="DC60" s="25">
        <f t="shared" si="79"/>
        <v>0</v>
      </c>
      <c r="DD60" s="25">
        <f t="shared" si="79"/>
        <v>0</v>
      </c>
      <c r="DE60" s="25">
        <f t="shared" si="79"/>
        <v>0</v>
      </c>
      <c r="DF60" s="25"/>
      <c r="DG60" s="25">
        <f t="shared" si="80"/>
        <v>0</v>
      </c>
      <c r="DH60" s="58">
        <f t="shared" si="80"/>
        <v>0</v>
      </c>
      <c r="DI60" s="25">
        <f t="shared" si="80"/>
        <v>3000000</v>
      </c>
      <c r="DK60" s="188"/>
      <c r="DL60" s="188"/>
      <c r="DM60" s="188"/>
      <c r="DN60" s="188"/>
      <c r="DO60" s="188"/>
    </row>
    <row r="61" spans="1:119" ht="36.75" hidden="1" customHeight="1" x14ac:dyDescent="0.25">
      <c r="A61" s="223"/>
      <c r="B61" s="227"/>
      <c r="C61" s="21" t="s">
        <v>187</v>
      </c>
      <c r="D61" s="22" t="s">
        <v>188</v>
      </c>
      <c r="E61" s="23">
        <v>520</v>
      </c>
      <c r="F61" s="24" t="s">
        <v>76</v>
      </c>
      <c r="G61" s="25">
        <f t="shared" si="67"/>
        <v>3000000</v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3000000</v>
      </c>
      <c r="AB61" s="27">
        <f t="shared" si="1"/>
        <v>1</v>
      </c>
      <c r="AC61" s="25">
        <f t="shared" si="68"/>
        <v>3000000</v>
      </c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>
        <f>+'[6]JUNIO 2016'!$G$1784</f>
        <v>3000000</v>
      </c>
      <c r="AX61" s="27">
        <f t="shared" si="2"/>
        <v>0</v>
      </c>
      <c r="AY61" s="25">
        <f t="shared" si="69"/>
        <v>0</v>
      </c>
      <c r="AZ61" s="25">
        <f t="shared" si="70"/>
        <v>0</v>
      </c>
      <c r="BA61" s="25">
        <f t="shared" si="70"/>
        <v>0</v>
      </c>
      <c r="BB61" s="25">
        <f t="shared" si="70"/>
        <v>0</v>
      </c>
      <c r="BC61" s="25">
        <f t="shared" si="71"/>
        <v>0</v>
      </c>
      <c r="BD61" s="25">
        <f t="shared" si="71"/>
        <v>0</v>
      </c>
      <c r="BE61" s="25">
        <f t="shared" si="71"/>
        <v>0</v>
      </c>
      <c r="BF61" s="25">
        <f t="shared" si="71"/>
        <v>0</v>
      </c>
      <c r="BG61" s="25">
        <f t="shared" si="71"/>
        <v>0</v>
      </c>
      <c r="BH61" s="25">
        <f t="shared" si="71"/>
        <v>0</v>
      </c>
      <c r="BI61" s="25">
        <f t="shared" si="71"/>
        <v>0</v>
      </c>
      <c r="BJ61" s="25">
        <f t="shared" si="71"/>
        <v>0</v>
      </c>
      <c r="BK61" s="25">
        <f t="shared" si="71"/>
        <v>0</v>
      </c>
      <c r="BL61" s="25">
        <f t="shared" si="71"/>
        <v>0</v>
      </c>
      <c r="BM61" s="25">
        <f t="shared" si="71"/>
        <v>0</v>
      </c>
      <c r="BN61" s="25">
        <f t="shared" si="71"/>
        <v>0</v>
      </c>
      <c r="BO61" s="25"/>
      <c r="BP61" s="25"/>
      <c r="BQ61" s="25">
        <f t="shared" si="72"/>
        <v>0</v>
      </c>
      <c r="BR61" s="25">
        <f t="shared" si="73"/>
        <v>0</v>
      </c>
      <c r="BS61" s="27">
        <f t="shared" si="9"/>
        <v>1</v>
      </c>
      <c r="BT61" s="25">
        <f t="shared" si="74"/>
        <v>3000000</v>
      </c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>
        <f>+'[6]JUNIO 2016'!$H$1784</f>
        <v>3000000</v>
      </c>
      <c r="CO61" s="27">
        <f t="shared" si="11"/>
        <v>0</v>
      </c>
      <c r="CP61" s="25">
        <f t="shared" si="75"/>
        <v>0</v>
      </c>
      <c r="CQ61" s="25">
        <f t="shared" si="76"/>
        <v>0</v>
      </c>
      <c r="CR61" s="25">
        <f t="shared" si="76"/>
        <v>0</v>
      </c>
      <c r="CS61" s="25">
        <f t="shared" si="76"/>
        <v>0</v>
      </c>
      <c r="CT61" s="25">
        <f t="shared" si="76"/>
        <v>0</v>
      </c>
      <c r="CU61" s="25">
        <f t="shared" si="76"/>
        <v>0</v>
      </c>
      <c r="CV61" s="25">
        <f t="shared" si="76"/>
        <v>0</v>
      </c>
      <c r="CW61" s="25">
        <f t="shared" si="77"/>
        <v>0</v>
      </c>
      <c r="CX61" s="25">
        <f t="shared" si="77"/>
        <v>0</v>
      </c>
      <c r="CY61" s="25">
        <f t="shared" si="77"/>
        <v>0</v>
      </c>
      <c r="CZ61" s="25">
        <f t="shared" si="78"/>
        <v>0</v>
      </c>
      <c r="DA61" s="25">
        <f t="shared" si="78"/>
        <v>0</v>
      </c>
      <c r="DB61" s="25">
        <f t="shared" si="78"/>
        <v>0</v>
      </c>
      <c r="DC61" s="25">
        <f t="shared" si="79"/>
        <v>0</v>
      </c>
      <c r="DD61" s="25">
        <f t="shared" si="79"/>
        <v>0</v>
      </c>
      <c r="DE61" s="25">
        <f t="shared" si="79"/>
        <v>0</v>
      </c>
      <c r="DF61" s="25"/>
      <c r="DG61" s="25">
        <f t="shared" si="80"/>
        <v>0</v>
      </c>
      <c r="DH61" s="58">
        <f t="shared" si="80"/>
        <v>0</v>
      </c>
      <c r="DI61" s="25">
        <f t="shared" si="80"/>
        <v>0</v>
      </c>
      <c r="DK61" s="188"/>
      <c r="DL61" s="188"/>
      <c r="DM61" s="188"/>
      <c r="DN61" s="188"/>
      <c r="DO61" s="188"/>
    </row>
    <row r="62" spans="1:119" ht="34.5" hidden="1" customHeight="1" x14ac:dyDescent="0.25">
      <c r="A62" s="223"/>
      <c r="B62" s="67" t="s">
        <v>189</v>
      </c>
      <c r="C62" s="21" t="s">
        <v>190</v>
      </c>
      <c r="D62" s="22" t="s">
        <v>191</v>
      </c>
      <c r="E62" s="23">
        <v>520</v>
      </c>
      <c r="F62" s="24" t="s">
        <v>91</v>
      </c>
      <c r="G62" s="25">
        <f t="shared" si="67"/>
        <v>20000000</v>
      </c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>
        <v>20000000</v>
      </c>
      <c r="T62" s="25"/>
      <c r="U62" s="25"/>
      <c r="V62" s="25"/>
      <c r="W62" s="25"/>
      <c r="X62" s="25"/>
      <c r="Y62" s="25"/>
      <c r="Z62" s="25"/>
      <c r="AB62" s="27">
        <f t="shared" si="1"/>
        <v>0.84190584999999996</v>
      </c>
      <c r="AC62" s="25">
        <f t="shared" si="68"/>
        <v>16838117</v>
      </c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>
        <f>+'[7]MAYO 2016'!$W$1566</f>
        <v>16838117</v>
      </c>
      <c r="AQ62" s="25"/>
      <c r="AR62" s="25"/>
      <c r="AS62" s="25"/>
      <c r="AT62" s="25"/>
      <c r="AU62" s="25"/>
      <c r="AV62" s="25"/>
      <c r="AW62" s="25"/>
      <c r="AX62" s="27">
        <f t="shared" si="2"/>
        <v>0.15809415000000004</v>
      </c>
      <c r="AY62" s="25">
        <f t="shared" si="69"/>
        <v>3161883</v>
      </c>
      <c r="AZ62" s="25">
        <f t="shared" si="70"/>
        <v>0</v>
      </c>
      <c r="BA62" s="25">
        <f t="shared" si="70"/>
        <v>0</v>
      </c>
      <c r="BB62" s="25">
        <f t="shared" si="70"/>
        <v>0</v>
      </c>
      <c r="BC62" s="25">
        <f t="shared" si="71"/>
        <v>0</v>
      </c>
      <c r="BD62" s="25">
        <f t="shared" si="71"/>
        <v>0</v>
      </c>
      <c r="BE62" s="25">
        <f t="shared" si="71"/>
        <v>0</v>
      </c>
      <c r="BF62" s="25">
        <f t="shared" si="71"/>
        <v>0</v>
      </c>
      <c r="BG62" s="25">
        <f t="shared" si="71"/>
        <v>0</v>
      </c>
      <c r="BH62" s="25">
        <f t="shared" si="71"/>
        <v>0</v>
      </c>
      <c r="BI62" s="25">
        <f t="shared" si="71"/>
        <v>0</v>
      </c>
      <c r="BJ62" s="25">
        <f t="shared" si="71"/>
        <v>0</v>
      </c>
      <c r="BK62" s="25">
        <f t="shared" si="71"/>
        <v>3161883</v>
      </c>
      <c r="BL62" s="25">
        <f t="shared" si="71"/>
        <v>0</v>
      </c>
      <c r="BM62" s="25">
        <f t="shared" si="71"/>
        <v>0</v>
      </c>
      <c r="BN62" s="25">
        <f t="shared" si="71"/>
        <v>0</v>
      </c>
      <c r="BO62" s="25"/>
      <c r="BP62" s="25">
        <f>+X62-AU62</f>
        <v>0</v>
      </c>
      <c r="BQ62" s="25">
        <f t="shared" si="72"/>
        <v>0</v>
      </c>
      <c r="BR62" s="25">
        <f t="shared" si="73"/>
        <v>0</v>
      </c>
      <c r="BS62" s="27">
        <f t="shared" si="9"/>
        <v>0.8307021</v>
      </c>
      <c r="BT62" s="25">
        <f t="shared" si="74"/>
        <v>16614042</v>
      </c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>
        <f>+'[6]JUNIO 2016'!$H$1796</f>
        <v>16614042</v>
      </c>
      <c r="CH62" s="25"/>
      <c r="CI62" s="25"/>
      <c r="CJ62" s="25"/>
      <c r="CK62" s="25"/>
      <c r="CL62" s="25"/>
      <c r="CM62" s="25"/>
      <c r="CN62" s="25"/>
      <c r="CO62" s="27">
        <f t="shared" si="11"/>
        <v>0.1692979</v>
      </c>
      <c r="CP62" s="25">
        <f t="shared" si="75"/>
        <v>3385958</v>
      </c>
      <c r="CQ62" s="25">
        <f t="shared" si="76"/>
        <v>0</v>
      </c>
      <c r="CR62" s="25">
        <f t="shared" si="76"/>
        <v>0</v>
      </c>
      <c r="CS62" s="25">
        <f t="shared" si="76"/>
        <v>0</v>
      </c>
      <c r="CT62" s="25">
        <f t="shared" si="76"/>
        <v>0</v>
      </c>
      <c r="CU62" s="25">
        <f t="shared" si="76"/>
        <v>0</v>
      </c>
      <c r="CV62" s="25">
        <f t="shared" si="76"/>
        <v>0</v>
      </c>
      <c r="CW62" s="25">
        <f t="shared" si="77"/>
        <v>0</v>
      </c>
      <c r="CX62" s="25">
        <f t="shared" si="77"/>
        <v>0</v>
      </c>
      <c r="CY62" s="25">
        <f t="shared" si="77"/>
        <v>0</v>
      </c>
      <c r="CZ62" s="25">
        <f t="shared" si="78"/>
        <v>0</v>
      </c>
      <c r="DA62" s="25">
        <f t="shared" si="78"/>
        <v>0</v>
      </c>
      <c r="DB62" s="25">
        <f t="shared" si="78"/>
        <v>3385958</v>
      </c>
      <c r="DC62" s="25">
        <f t="shared" si="79"/>
        <v>0</v>
      </c>
      <c r="DD62" s="25">
        <f t="shared" si="79"/>
        <v>0</v>
      </c>
      <c r="DE62" s="25">
        <f t="shared" si="79"/>
        <v>0</v>
      </c>
      <c r="DF62" s="25"/>
      <c r="DG62" s="25">
        <f t="shared" si="80"/>
        <v>0</v>
      </c>
      <c r="DH62" s="58">
        <f t="shared" si="80"/>
        <v>0</v>
      </c>
      <c r="DI62" s="25">
        <f t="shared" si="80"/>
        <v>0</v>
      </c>
      <c r="DK62" s="188"/>
      <c r="DL62" s="188"/>
      <c r="DM62" s="188"/>
      <c r="DN62" s="188"/>
      <c r="DO62" s="188"/>
    </row>
    <row r="63" spans="1:119" ht="36.75" hidden="1" customHeight="1" x14ac:dyDescent="0.25">
      <c r="A63" s="223"/>
      <c r="B63" s="225" t="s">
        <v>192</v>
      </c>
      <c r="C63" s="21" t="s">
        <v>193</v>
      </c>
      <c r="D63" s="22" t="s">
        <v>194</v>
      </c>
      <c r="E63" s="23">
        <v>520</v>
      </c>
      <c r="F63" s="24" t="s">
        <v>91</v>
      </c>
      <c r="G63" s="25">
        <f t="shared" si="67"/>
        <v>95000000</v>
      </c>
      <c r="H63" s="37"/>
      <c r="I63" s="37"/>
      <c r="J63" s="37"/>
      <c r="K63" s="25">
        <f>228450721-133450721</f>
        <v>95000000</v>
      </c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B63" s="27">
        <f t="shared" si="1"/>
        <v>0.49761515789473681</v>
      </c>
      <c r="AC63" s="25">
        <f t="shared" si="68"/>
        <v>47273440</v>
      </c>
      <c r="AD63" s="25"/>
      <c r="AE63" s="25"/>
      <c r="AF63" s="25"/>
      <c r="AG63" s="25"/>
      <c r="AH63" s="25">
        <f>+'[6]JUNIO 2016'!$O$1825</f>
        <v>47273440</v>
      </c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7">
        <f t="shared" si="2"/>
        <v>0.50238484210526324</v>
      </c>
      <c r="AY63" s="25">
        <f t="shared" si="69"/>
        <v>47726560</v>
      </c>
      <c r="AZ63" s="25">
        <f t="shared" si="70"/>
        <v>0</v>
      </c>
      <c r="BA63" s="25">
        <f t="shared" si="70"/>
        <v>0</v>
      </c>
      <c r="BB63" s="25">
        <f t="shared" si="70"/>
        <v>0</v>
      </c>
      <c r="BC63" s="25">
        <f t="shared" si="71"/>
        <v>47726560</v>
      </c>
      <c r="BD63" s="25">
        <f t="shared" si="71"/>
        <v>0</v>
      </c>
      <c r="BE63" s="25">
        <f t="shared" si="71"/>
        <v>0</v>
      </c>
      <c r="BF63" s="25">
        <f>N63-AK63</f>
        <v>0</v>
      </c>
      <c r="BG63" s="25">
        <f t="shared" si="71"/>
        <v>0</v>
      </c>
      <c r="BH63" s="25">
        <f t="shared" si="71"/>
        <v>0</v>
      </c>
      <c r="BI63" s="25">
        <f t="shared" si="71"/>
        <v>0</v>
      </c>
      <c r="BJ63" s="25">
        <f t="shared" si="71"/>
        <v>0</v>
      </c>
      <c r="BK63" s="25">
        <f t="shared" si="71"/>
        <v>0</v>
      </c>
      <c r="BL63" s="25">
        <f>T63-AQ63</f>
        <v>0</v>
      </c>
      <c r="BM63" s="25">
        <f t="shared" si="71"/>
        <v>0</v>
      </c>
      <c r="BN63" s="25">
        <f t="shared" si="71"/>
        <v>0</v>
      </c>
      <c r="BO63" s="25"/>
      <c r="BP63" s="25"/>
      <c r="BQ63" s="25">
        <f t="shared" si="72"/>
        <v>0</v>
      </c>
      <c r="BR63" s="25">
        <f t="shared" si="73"/>
        <v>0</v>
      </c>
      <c r="BS63" s="27">
        <f t="shared" si="9"/>
        <v>0.49421052631578949</v>
      </c>
      <c r="BT63" s="25">
        <f t="shared" si="74"/>
        <v>46950000</v>
      </c>
      <c r="BU63" s="25"/>
      <c r="BV63" s="25"/>
      <c r="BW63" s="25"/>
      <c r="BX63" s="25"/>
      <c r="BY63" s="25">
        <f>+'[1]JULIO 2016'!$H$2016</f>
        <v>46950000</v>
      </c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7">
        <f t="shared" si="11"/>
        <v>0.50578947368421057</v>
      </c>
      <c r="CP63" s="25">
        <f t="shared" si="75"/>
        <v>48050000</v>
      </c>
      <c r="CQ63" s="25">
        <f t="shared" si="76"/>
        <v>0</v>
      </c>
      <c r="CR63" s="25">
        <f t="shared" si="76"/>
        <v>0</v>
      </c>
      <c r="CS63" s="25">
        <f t="shared" si="76"/>
        <v>0</v>
      </c>
      <c r="CT63" s="25">
        <f t="shared" si="76"/>
        <v>48050000</v>
      </c>
      <c r="CU63" s="25">
        <f t="shared" si="76"/>
        <v>0</v>
      </c>
      <c r="CV63" s="25">
        <f t="shared" si="76"/>
        <v>0</v>
      </c>
      <c r="CW63" s="25">
        <f t="shared" si="77"/>
        <v>0</v>
      </c>
      <c r="CX63" s="25">
        <f t="shared" si="77"/>
        <v>0</v>
      </c>
      <c r="CY63" s="25">
        <f t="shared" si="77"/>
        <v>0</v>
      </c>
      <c r="CZ63" s="25">
        <f t="shared" si="78"/>
        <v>0</v>
      </c>
      <c r="DA63" s="25">
        <f t="shared" si="78"/>
        <v>0</v>
      </c>
      <c r="DB63" s="25">
        <f t="shared" si="78"/>
        <v>0</v>
      </c>
      <c r="DC63" s="25">
        <f t="shared" si="79"/>
        <v>0</v>
      </c>
      <c r="DD63" s="25">
        <f t="shared" si="79"/>
        <v>0</v>
      </c>
      <c r="DE63" s="25">
        <f t="shared" si="79"/>
        <v>0</v>
      </c>
      <c r="DF63" s="25"/>
      <c r="DG63" s="25">
        <f t="shared" si="80"/>
        <v>0</v>
      </c>
      <c r="DH63" s="58">
        <f t="shared" si="80"/>
        <v>0</v>
      </c>
      <c r="DI63" s="25">
        <f t="shared" si="80"/>
        <v>0</v>
      </c>
      <c r="DK63" s="188"/>
      <c r="DL63" s="188"/>
      <c r="DM63" s="188"/>
      <c r="DN63" s="188"/>
      <c r="DO63" s="188"/>
    </row>
    <row r="64" spans="1:119" ht="33.75" hidden="1" customHeight="1" x14ac:dyDescent="0.25">
      <c r="A64" s="223"/>
      <c r="B64" s="226"/>
      <c r="C64" s="21" t="s">
        <v>195</v>
      </c>
      <c r="D64" s="22" t="s">
        <v>196</v>
      </c>
      <c r="E64" s="23">
        <v>520</v>
      </c>
      <c r="F64" s="24" t="s">
        <v>91</v>
      </c>
      <c r="G64" s="25">
        <f t="shared" si="67"/>
        <v>361901442</v>
      </c>
      <c r="H64" s="50"/>
      <c r="I64" s="37"/>
      <c r="J64" s="37"/>
      <c r="K64" s="25">
        <f>28450721+133450721</f>
        <v>161901442</v>
      </c>
      <c r="L64" s="25"/>
      <c r="M64" s="25"/>
      <c r="N64" s="25"/>
      <c r="O64" s="25"/>
      <c r="P64" s="25"/>
      <c r="Q64" s="25"/>
      <c r="R64" s="25">
        <v>200000000</v>
      </c>
      <c r="S64" s="25"/>
      <c r="T64" s="25"/>
      <c r="U64" s="25"/>
      <c r="V64" s="25"/>
      <c r="W64" s="25"/>
      <c r="X64" s="25"/>
      <c r="Y64" s="25"/>
      <c r="Z64" s="25"/>
      <c r="AB64" s="27">
        <f t="shared" si="1"/>
        <v>0.7706902919718126</v>
      </c>
      <c r="AC64" s="25">
        <f t="shared" si="68"/>
        <v>278913928</v>
      </c>
      <c r="AD64" s="25"/>
      <c r="AE64" s="25"/>
      <c r="AF64" s="25"/>
      <c r="AG64" s="25"/>
      <c r="AH64" s="25">
        <f>+'[1]JULIO 2016'!$O$2029</f>
        <v>82525273</v>
      </c>
      <c r="AI64" s="25"/>
      <c r="AJ64" s="25"/>
      <c r="AK64" s="25"/>
      <c r="AL64" s="25"/>
      <c r="AM64" s="25"/>
      <c r="AN64" s="25"/>
      <c r="AO64" s="25">
        <f>+'[6]JUNIO 2016'!$V$1834</f>
        <v>196388655</v>
      </c>
      <c r="AP64" s="25"/>
      <c r="AQ64" s="25"/>
      <c r="AR64" s="25"/>
      <c r="AS64" s="25"/>
      <c r="AT64" s="25"/>
      <c r="AU64" s="25"/>
      <c r="AV64" s="25"/>
      <c r="AW64" s="25"/>
      <c r="AX64" s="27">
        <f t="shared" si="2"/>
        <v>0.2293097080281874</v>
      </c>
      <c r="AY64" s="25">
        <f t="shared" si="69"/>
        <v>82987514</v>
      </c>
      <c r="AZ64" s="25">
        <f t="shared" si="70"/>
        <v>0</v>
      </c>
      <c r="BA64" s="25">
        <f t="shared" si="70"/>
        <v>0</v>
      </c>
      <c r="BB64" s="25">
        <f t="shared" si="70"/>
        <v>0</v>
      </c>
      <c r="BC64" s="25">
        <f t="shared" si="71"/>
        <v>79376169</v>
      </c>
      <c r="BD64" s="25">
        <f t="shared" si="71"/>
        <v>0</v>
      </c>
      <c r="BE64" s="25">
        <f t="shared" si="71"/>
        <v>0</v>
      </c>
      <c r="BF64" s="25">
        <f>N64-AK64</f>
        <v>0</v>
      </c>
      <c r="BG64" s="25">
        <f t="shared" si="71"/>
        <v>0</v>
      </c>
      <c r="BH64" s="25">
        <f t="shared" si="71"/>
        <v>0</v>
      </c>
      <c r="BI64" s="25">
        <f t="shared" si="71"/>
        <v>0</v>
      </c>
      <c r="BJ64" s="25">
        <f t="shared" si="71"/>
        <v>3611345</v>
      </c>
      <c r="BK64" s="25">
        <f t="shared" si="71"/>
        <v>0</v>
      </c>
      <c r="BL64" s="25">
        <f>T64-AQ64</f>
        <v>0</v>
      </c>
      <c r="BM64" s="25">
        <f t="shared" si="71"/>
        <v>0</v>
      </c>
      <c r="BN64" s="25">
        <f t="shared" si="71"/>
        <v>0</v>
      </c>
      <c r="BO64" s="25"/>
      <c r="BP64" s="25"/>
      <c r="BQ64" s="25">
        <f t="shared" si="72"/>
        <v>0</v>
      </c>
      <c r="BR64" s="25">
        <f t="shared" si="73"/>
        <v>0</v>
      </c>
      <c r="BS64" s="27">
        <f t="shared" si="9"/>
        <v>0.73985076301519681</v>
      </c>
      <c r="BT64" s="25">
        <f t="shared" si="74"/>
        <v>267753058</v>
      </c>
      <c r="BU64" s="25"/>
      <c r="BV64" s="25"/>
      <c r="BW64" s="25"/>
      <c r="BX64" s="25"/>
      <c r="BY64" s="25">
        <f>+'[1]JULIO 2016'!$H$2030+'[1]JULIO 2016'!$H$2061+'[1]JULIO 2016'!$H$2063+'[1]JULIO 2016'!$H$2064+'[1]JULIO 2016'!$H$2065+'[1]JULIO 2016'!$H$2066+'[1]JULIO 2016'!$H$2067+'[1]JULIO 2016'!$H$2070+'[1]JULIO 2016'!$H$2071+'[1]JULIO 2016'!$H$2072+'[1]JULIO 2016'!$H$2073+'[1]JULIO 2016'!$H$2074+'[1]JULIO 2016'!$H$2075+'[1]JULIO 2016'!$H$2076+'[1]JULIO 2016'!$H$2078+'[1]JULIO 2016'!$H$2083+'[1]JULIO 2016'!$H$2084+'[1]JULIO 2016'!$H$2085+'[1]JULIO 2016'!$H$2109+'[1]JULIO 2016'!$H$2110+'[1]JULIO 2016'!$H$2112+'[1]JULIO 2016'!$H$2113+'[1]JULIO 2016'!$H$2114</f>
        <v>82377444</v>
      </c>
      <c r="BZ64" s="25"/>
      <c r="CA64" s="25"/>
      <c r="CB64" s="25"/>
      <c r="CC64" s="25"/>
      <c r="CD64" s="25"/>
      <c r="CE64" s="25"/>
      <c r="CF64" s="25">
        <f>+'[1]JULIO 2016'!$H$2027-BY64</f>
        <v>185375614</v>
      </c>
      <c r="CG64" s="25"/>
      <c r="CH64" s="25"/>
      <c r="CI64" s="25"/>
      <c r="CJ64" s="25"/>
      <c r="CK64" s="25"/>
      <c r="CL64" s="25"/>
      <c r="CM64" s="25"/>
      <c r="CN64" s="25"/>
      <c r="CO64" s="27">
        <f t="shared" si="11"/>
        <v>0.26014923698480319</v>
      </c>
      <c r="CP64" s="25">
        <f t="shared" si="75"/>
        <v>94148384</v>
      </c>
      <c r="CQ64" s="25">
        <f t="shared" si="76"/>
        <v>0</v>
      </c>
      <c r="CR64" s="25">
        <f t="shared" si="76"/>
        <v>0</v>
      </c>
      <c r="CS64" s="25">
        <f t="shared" si="76"/>
        <v>0</v>
      </c>
      <c r="CT64" s="25">
        <f t="shared" si="76"/>
        <v>79523998</v>
      </c>
      <c r="CU64" s="25">
        <f t="shared" si="76"/>
        <v>0</v>
      </c>
      <c r="CV64" s="25">
        <f t="shared" si="76"/>
        <v>0</v>
      </c>
      <c r="CW64" s="25">
        <f t="shared" si="77"/>
        <v>0</v>
      </c>
      <c r="CX64" s="25">
        <f t="shared" si="77"/>
        <v>0</v>
      </c>
      <c r="CY64" s="25">
        <f t="shared" si="77"/>
        <v>0</v>
      </c>
      <c r="CZ64" s="25">
        <f t="shared" si="78"/>
        <v>0</v>
      </c>
      <c r="DA64" s="25">
        <f t="shared" si="78"/>
        <v>14624386</v>
      </c>
      <c r="DB64" s="25">
        <f t="shared" si="78"/>
        <v>0</v>
      </c>
      <c r="DC64" s="25">
        <f t="shared" si="79"/>
        <v>0</v>
      </c>
      <c r="DD64" s="25">
        <f t="shared" si="79"/>
        <v>0</v>
      </c>
      <c r="DE64" s="25">
        <f t="shared" si="79"/>
        <v>0</v>
      </c>
      <c r="DF64" s="25"/>
      <c r="DG64" s="25">
        <f t="shared" si="80"/>
        <v>0</v>
      </c>
      <c r="DH64" s="58">
        <f t="shared" si="80"/>
        <v>0</v>
      </c>
      <c r="DI64" s="25">
        <f t="shared" si="80"/>
        <v>0</v>
      </c>
      <c r="DK64" s="188"/>
      <c r="DL64" s="188"/>
      <c r="DM64" s="188"/>
      <c r="DN64" s="188"/>
      <c r="DO64" s="188"/>
    </row>
    <row r="65" spans="1:119" ht="30.75" hidden="1" customHeight="1" x14ac:dyDescent="0.25">
      <c r="A65" s="223"/>
      <c r="B65" s="226"/>
      <c r="C65" s="21" t="s">
        <v>197</v>
      </c>
      <c r="D65" s="22" t="s">
        <v>198</v>
      </c>
      <c r="E65" s="23">
        <v>520</v>
      </c>
      <c r="F65" s="24" t="s">
        <v>199</v>
      </c>
      <c r="G65" s="25">
        <f t="shared" si="67"/>
        <v>11000000</v>
      </c>
      <c r="H65" s="37"/>
      <c r="I65" s="37"/>
      <c r="J65" s="37"/>
      <c r="K65" s="37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f>8000000+3000000</f>
        <v>11000000</v>
      </c>
      <c r="AB65" s="27">
        <f t="shared" si="1"/>
        <v>0.72727272727272729</v>
      </c>
      <c r="AC65" s="25">
        <f t="shared" si="68"/>
        <v>8000000</v>
      </c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>
        <f>+'[6]JUNIO 2016'!$AG$1918</f>
        <v>8000000</v>
      </c>
      <c r="AX65" s="27">
        <f t="shared" si="2"/>
        <v>0.27272727272727271</v>
      </c>
      <c r="AY65" s="25">
        <f t="shared" si="69"/>
        <v>3000000</v>
      </c>
      <c r="AZ65" s="25">
        <f t="shared" si="70"/>
        <v>0</v>
      </c>
      <c r="BA65" s="25">
        <f t="shared" si="70"/>
        <v>0</v>
      </c>
      <c r="BB65" s="25">
        <f t="shared" si="70"/>
        <v>0</v>
      </c>
      <c r="BC65" s="25">
        <f t="shared" si="71"/>
        <v>0</v>
      </c>
      <c r="BD65" s="25">
        <f t="shared" si="71"/>
        <v>0</v>
      </c>
      <c r="BE65" s="25">
        <f t="shared" si="71"/>
        <v>0</v>
      </c>
      <c r="BF65" s="25">
        <f>N65-AK65</f>
        <v>0</v>
      </c>
      <c r="BG65" s="25">
        <f t="shared" si="71"/>
        <v>0</v>
      </c>
      <c r="BH65" s="25">
        <f t="shared" si="71"/>
        <v>0</v>
      </c>
      <c r="BI65" s="25">
        <f t="shared" si="71"/>
        <v>0</v>
      </c>
      <c r="BJ65" s="25">
        <f t="shared" si="71"/>
        <v>0</v>
      </c>
      <c r="BK65" s="25">
        <f t="shared" si="71"/>
        <v>0</v>
      </c>
      <c r="BL65" s="25">
        <f>T65-AQ65</f>
        <v>0</v>
      </c>
      <c r="BM65" s="25">
        <f t="shared" si="71"/>
        <v>0</v>
      </c>
      <c r="BN65" s="25">
        <f t="shared" si="71"/>
        <v>0</v>
      </c>
      <c r="BO65" s="25"/>
      <c r="BP65" s="25"/>
      <c r="BQ65" s="25">
        <f t="shared" si="72"/>
        <v>0</v>
      </c>
      <c r="BR65" s="25">
        <f t="shared" si="73"/>
        <v>3000000</v>
      </c>
      <c r="BS65" s="27">
        <f t="shared" si="9"/>
        <v>0.46963209090909092</v>
      </c>
      <c r="BT65" s="25">
        <f t="shared" si="74"/>
        <v>5165953</v>
      </c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>
        <f>+'[6]JUNIO 2016'!$H$1916</f>
        <v>5165953</v>
      </c>
      <c r="CO65" s="27">
        <f t="shared" si="11"/>
        <v>0.53036790909090903</v>
      </c>
      <c r="CP65" s="25">
        <f t="shared" si="75"/>
        <v>5834047</v>
      </c>
      <c r="CQ65" s="25">
        <f t="shared" si="76"/>
        <v>0</v>
      </c>
      <c r="CR65" s="25">
        <f t="shared" si="76"/>
        <v>0</v>
      </c>
      <c r="CS65" s="25">
        <f t="shared" si="76"/>
        <v>0</v>
      </c>
      <c r="CT65" s="25">
        <f t="shared" si="76"/>
        <v>0</v>
      </c>
      <c r="CU65" s="25">
        <f t="shared" si="76"/>
        <v>0</v>
      </c>
      <c r="CV65" s="25">
        <f t="shared" si="76"/>
        <v>0</v>
      </c>
      <c r="CW65" s="25">
        <f t="shared" si="77"/>
        <v>0</v>
      </c>
      <c r="CX65" s="25">
        <f t="shared" si="77"/>
        <v>0</v>
      </c>
      <c r="CY65" s="25">
        <f t="shared" si="77"/>
        <v>0</v>
      </c>
      <c r="CZ65" s="25">
        <f t="shared" si="78"/>
        <v>0</v>
      </c>
      <c r="DA65" s="25">
        <f t="shared" si="78"/>
        <v>0</v>
      </c>
      <c r="DB65" s="25">
        <f t="shared" si="78"/>
        <v>0</v>
      </c>
      <c r="DC65" s="25">
        <f t="shared" si="79"/>
        <v>0</v>
      </c>
      <c r="DD65" s="25">
        <f t="shared" si="79"/>
        <v>0</v>
      </c>
      <c r="DE65" s="25">
        <f t="shared" si="79"/>
        <v>0</v>
      </c>
      <c r="DF65" s="25"/>
      <c r="DG65" s="25">
        <f t="shared" si="80"/>
        <v>0</v>
      </c>
      <c r="DH65" s="58">
        <f t="shared" si="80"/>
        <v>0</v>
      </c>
      <c r="DI65" s="25">
        <f t="shared" si="80"/>
        <v>5834047</v>
      </c>
      <c r="DK65" s="188"/>
      <c r="DL65" s="188"/>
      <c r="DM65" s="188"/>
      <c r="DN65" s="188"/>
      <c r="DO65" s="188"/>
    </row>
    <row r="66" spans="1:119" ht="34.5" hidden="1" customHeight="1" x14ac:dyDescent="0.25">
      <c r="A66" s="223"/>
      <c r="B66" s="226"/>
      <c r="C66" s="21" t="s">
        <v>200</v>
      </c>
      <c r="D66" s="22" t="s">
        <v>201</v>
      </c>
      <c r="E66" s="23">
        <v>520</v>
      </c>
      <c r="F66" s="24" t="s">
        <v>202</v>
      </c>
      <c r="G66" s="25">
        <f t="shared" si="67"/>
        <v>5000000</v>
      </c>
      <c r="H66" s="37"/>
      <c r="I66" s="37"/>
      <c r="J66" s="37"/>
      <c r="K66" s="37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>
        <v>5000000</v>
      </c>
      <c r="AB66" s="27">
        <f t="shared" si="1"/>
        <v>1</v>
      </c>
      <c r="AC66" s="25">
        <f t="shared" si="68"/>
        <v>5000000</v>
      </c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>
        <f>+'[7]MAYO 2016'!$AG$1678</f>
        <v>5000000</v>
      </c>
      <c r="AX66" s="27">
        <f t="shared" si="2"/>
        <v>0</v>
      </c>
      <c r="AY66" s="25">
        <f t="shared" si="69"/>
        <v>0</v>
      </c>
      <c r="AZ66" s="25">
        <f t="shared" si="70"/>
        <v>0</v>
      </c>
      <c r="BA66" s="25">
        <f t="shared" si="70"/>
        <v>0</v>
      </c>
      <c r="BB66" s="25">
        <f t="shared" si="70"/>
        <v>0</v>
      </c>
      <c r="BC66" s="25">
        <f t="shared" si="71"/>
        <v>0</v>
      </c>
      <c r="BD66" s="25">
        <f t="shared" si="71"/>
        <v>0</v>
      </c>
      <c r="BE66" s="25">
        <f t="shared" si="71"/>
        <v>0</v>
      </c>
      <c r="BF66" s="25">
        <f>N66-AK66</f>
        <v>0</v>
      </c>
      <c r="BG66" s="25">
        <f t="shared" si="71"/>
        <v>0</v>
      </c>
      <c r="BH66" s="25">
        <f t="shared" si="71"/>
        <v>0</v>
      </c>
      <c r="BI66" s="25">
        <f t="shared" si="71"/>
        <v>0</v>
      </c>
      <c r="BJ66" s="25">
        <f t="shared" si="71"/>
        <v>0</v>
      </c>
      <c r="BK66" s="25">
        <f t="shared" si="71"/>
        <v>0</v>
      </c>
      <c r="BL66" s="25">
        <f>T66-AQ66</f>
        <v>0</v>
      </c>
      <c r="BM66" s="25">
        <f t="shared" si="71"/>
        <v>0</v>
      </c>
      <c r="BN66" s="25">
        <f t="shared" si="71"/>
        <v>0</v>
      </c>
      <c r="BO66" s="25"/>
      <c r="BP66" s="25"/>
      <c r="BQ66" s="25">
        <f t="shared" si="72"/>
        <v>0</v>
      </c>
      <c r="BR66" s="25">
        <f t="shared" si="73"/>
        <v>0</v>
      </c>
      <c r="BS66" s="27">
        <f t="shared" si="9"/>
        <v>0.99863999999999997</v>
      </c>
      <c r="BT66" s="25">
        <f t="shared" si="74"/>
        <v>4993200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>
        <f>+'[7]MAYO 2016'!$H$1676</f>
        <v>4993200</v>
      </c>
      <c r="CO66" s="27">
        <f t="shared" si="11"/>
        <v>1.3600000000000279E-3</v>
      </c>
      <c r="CP66" s="25">
        <f t="shared" si="75"/>
        <v>6800</v>
      </c>
      <c r="CQ66" s="25">
        <f t="shared" si="76"/>
        <v>0</v>
      </c>
      <c r="CR66" s="25">
        <f t="shared" si="76"/>
        <v>0</v>
      </c>
      <c r="CS66" s="25">
        <f t="shared" si="76"/>
        <v>0</v>
      </c>
      <c r="CT66" s="25">
        <f t="shared" si="76"/>
        <v>0</v>
      </c>
      <c r="CU66" s="25">
        <f t="shared" si="76"/>
        <v>0</v>
      </c>
      <c r="CV66" s="25">
        <f t="shared" si="76"/>
        <v>0</v>
      </c>
      <c r="CW66" s="25">
        <f t="shared" si="77"/>
        <v>0</v>
      </c>
      <c r="CX66" s="25">
        <f t="shared" si="77"/>
        <v>0</v>
      </c>
      <c r="CY66" s="25">
        <f t="shared" si="77"/>
        <v>0</v>
      </c>
      <c r="CZ66" s="25">
        <f t="shared" si="78"/>
        <v>0</v>
      </c>
      <c r="DA66" s="25">
        <f t="shared" si="78"/>
        <v>0</v>
      </c>
      <c r="DB66" s="25">
        <f t="shared" si="78"/>
        <v>0</v>
      </c>
      <c r="DC66" s="25">
        <f t="shared" si="79"/>
        <v>0</v>
      </c>
      <c r="DD66" s="25">
        <f t="shared" si="79"/>
        <v>0</v>
      </c>
      <c r="DE66" s="25">
        <f t="shared" si="79"/>
        <v>0</v>
      </c>
      <c r="DF66" s="25"/>
      <c r="DG66" s="25">
        <f t="shared" si="80"/>
        <v>0</v>
      </c>
      <c r="DH66" s="58">
        <f t="shared" si="80"/>
        <v>0</v>
      </c>
      <c r="DI66" s="25">
        <f t="shared" si="80"/>
        <v>6800</v>
      </c>
      <c r="DK66" s="188"/>
      <c r="DL66" s="188"/>
      <c r="DM66" s="188"/>
      <c r="DN66" s="188"/>
      <c r="DO66" s="188"/>
    </row>
    <row r="67" spans="1:119" ht="35.25" hidden="1" customHeight="1" x14ac:dyDescent="0.25">
      <c r="A67" s="223"/>
      <c r="B67" s="226"/>
      <c r="C67" s="21" t="s">
        <v>203</v>
      </c>
      <c r="D67" s="22" t="s">
        <v>204</v>
      </c>
      <c r="E67" s="23">
        <v>520</v>
      </c>
      <c r="F67" s="24" t="s">
        <v>202</v>
      </c>
      <c r="G67" s="25">
        <f t="shared" si="67"/>
        <v>7000000</v>
      </c>
      <c r="H67" s="37"/>
      <c r="I67" s="37"/>
      <c r="J67" s="37"/>
      <c r="K67" s="37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>
        <v>7000000</v>
      </c>
      <c r="AA67" s="61"/>
      <c r="AB67" s="27">
        <f t="shared" si="1"/>
        <v>0</v>
      </c>
      <c r="AC67" s="25">
        <f t="shared" si="68"/>
        <v>0</v>
      </c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7">
        <f t="shared" si="2"/>
        <v>1</v>
      </c>
      <c r="AY67" s="25">
        <f t="shared" si="69"/>
        <v>7000000</v>
      </c>
      <c r="AZ67" s="25">
        <f t="shared" si="70"/>
        <v>0</v>
      </c>
      <c r="BA67" s="25">
        <f t="shared" si="70"/>
        <v>0</v>
      </c>
      <c r="BB67" s="25">
        <f t="shared" si="70"/>
        <v>0</v>
      </c>
      <c r="BC67" s="25">
        <f t="shared" si="71"/>
        <v>0</v>
      </c>
      <c r="BD67" s="25">
        <f t="shared" si="71"/>
        <v>0</v>
      </c>
      <c r="BE67" s="25">
        <f t="shared" si="71"/>
        <v>0</v>
      </c>
      <c r="BF67" s="25">
        <f>+N67-AK67</f>
        <v>0</v>
      </c>
      <c r="BG67" s="25">
        <f t="shared" si="71"/>
        <v>0</v>
      </c>
      <c r="BH67" s="25">
        <f t="shared" si="71"/>
        <v>0</v>
      </c>
      <c r="BI67" s="25">
        <f t="shared" si="71"/>
        <v>0</v>
      </c>
      <c r="BJ67" s="25">
        <f t="shared" si="71"/>
        <v>0</v>
      </c>
      <c r="BK67" s="25">
        <f t="shared" si="71"/>
        <v>0</v>
      </c>
      <c r="BL67" s="25">
        <f>+T67-AQ67</f>
        <v>0</v>
      </c>
      <c r="BM67" s="25">
        <f t="shared" si="71"/>
        <v>0</v>
      </c>
      <c r="BN67" s="25">
        <f t="shared" si="71"/>
        <v>0</v>
      </c>
      <c r="BO67" s="25"/>
      <c r="BP67" s="25">
        <f>+X67-AU67</f>
        <v>0</v>
      </c>
      <c r="BQ67" s="25">
        <f t="shared" si="72"/>
        <v>0</v>
      </c>
      <c r="BR67" s="25">
        <f t="shared" si="73"/>
        <v>7000000</v>
      </c>
      <c r="BS67" s="27">
        <f t="shared" si="9"/>
        <v>0</v>
      </c>
      <c r="BT67" s="25">
        <f t="shared" si="74"/>
        <v>0</v>
      </c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7">
        <f t="shared" si="11"/>
        <v>1</v>
      </c>
      <c r="CP67" s="25">
        <f t="shared" si="75"/>
        <v>7000000</v>
      </c>
      <c r="CQ67" s="25">
        <f t="shared" si="76"/>
        <v>0</v>
      </c>
      <c r="CR67" s="25">
        <f t="shared" si="76"/>
        <v>0</v>
      </c>
      <c r="CS67" s="25">
        <f t="shared" si="76"/>
        <v>0</v>
      </c>
      <c r="CT67" s="25">
        <f t="shared" si="76"/>
        <v>0</v>
      </c>
      <c r="CU67" s="25">
        <f t="shared" si="76"/>
        <v>0</v>
      </c>
      <c r="CV67" s="25">
        <f t="shared" si="76"/>
        <v>0</v>
      </c>
      <c r="CW67" s="25">
        <f t="shared" si="77"/>
        <v>0</v>
      </c>
      <c r="CX67" s="25">
        <f t="shared" si="77"/>
        <v>0</v>
      </c>
      <c r="CY67" s="25">
        <f t="shared" si="77"/>
        <v>0</v>
      </c>
      <c r="CZ67" s="25">
        <f t="shared" si="78"/>
        <v>0</v>
      </c>
      <c r="DA67" s="25">
        <f t="shared" si="78"/>
        <v>0</v>
      </c>
      <c r="DB67" s="25">
        <f t="shared" si="78"/>
        <v>0</v>
      </c>
      <c r="DC67" s="25">
        <f t="shared" si="79"/>
        <v>0</v>
      </c>
      <c r="DD67" s="25">
        <f t="shared" si="79"/>
        <v>0</v>
      </c>
      <c r="DE67" s="25">
        <f t="shared" si="79"/>
        <v>0</v>
      </c>
      <c r="DF67" s="25"/>
      <c r="DG67" s="25">
        <f t="shared" si="80"/>
        <v>0</v>
      </c>
      <c r="DH67" s="58">
        <f t="shared" si="80"/>
        <v>0</v>
      </c>
      <c r="DI67" s="25">
        <f t="shared" si="80"/>
        <v>7000000</v>
      </c>
      <c r="DK67" s="188"/>
      <c r="DL67" s="188"/>
      <c r="DM67" s="188"/>
      <c r="DN67" s="188"/>
      <c r="DO67" s="188"/>
    </row>
    <row r="68" spans="1:119" ht="76.5" hidden="1" customHeight="1" x14ac:dyDescent="0.25">
      <c r="A68" s="223"/>
      <c r="B68" s="226"/>
      <c r="C68" s="21" t="s">
        <v>205</v>
      </c>
      <c r="D68" s="22" t="s">
        <v>206</v>
      </c>
      <c r="E68" s="23">
        <v>520</v>
      </c>
      <c r="F68" s="24" t="s">
        <v>207</v>
      </c>
      <c r="G68" s="25">
        <f t="shared" si="67"/>
        <v>394288998</v>
      </c>
      <c r="H68" s="37"/>
      <c r="I68" s="37"/>
      <c r="J68" s="37"/>
      <c r="K68" s="37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>
        <f>267022558+25000000+11804220+35899362+2954659+41266345-11804220+4000000+896074+17250000</f>
        <v>394288998</v>
      </c>
      <c r="AA68" s="61"/>
      <c r="AB68" s="27">
        <f t="shared" ref="AB68:AB91" si="81">+AC68/G68</f>
        <v>0.9467925757340051</v>
      </c>
      <c r="AC68" s="25">
        <f t="shared" si="68"/>
        <v>373309896</v>
      </c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>
        <f>+'[1]JULIO 2016'!$AG$2153</f>
        <v>373309896</v>
      </c>
      <c r="AX68" s="27">
        <f t="shared" ref="AX68:AX91" si="82">1-AB68</f>
        <v>5.3207424265994896E-2</v>
      </c>
      <c r="AY68" s="25">
        <f t="shared" si="69"/>
        <v>20979102</v>
      </c>
      <c r="AZ68" s="25">
        <f t="shared" si="70"/>
        <v>0</v>
      </c>
      <c r="BA68" s="25">
        <f t="shared" si="70"/>
        <v>0</v>
      </c>
      <c r="BB68" s="25">
        <f t="shared" si="70"/>
        <v>0</v>
      </c>
      <c r="BC68" s="25">
        <f t="shared" si="71"/>
        <v>0</v>
      </c>
      <c r="BD68" s="25">
        <f t="shared" si="71"/>
        <v>0</v>
      </c>
      <c r="BE68" s="25">
        <f t="shared" si="71"/>
        <v>0</v>
      </c>
      <c r="BF68" s="25">
        <f>+N68-AK68</f>
        <v>0</v>
      </c>
      <c r="BG68" s="25">
        <f t="shared" si="71"/>
        <v>0</v>
      </c>
      <c r="BH68" s="25">
        <f t="shared" si="71"/>
        <v>0</v>
      </c>
      <c r="BI68" s="25">
        <f t="shared" si="71"/>
        <v>0</v>
      </c>
      <c r="BJ68" s="25">
        <f t="shared" si="71"/>
        <v>0</v>
      </c>
      <c r="BK68" s="25">
        <f t="shared" si="71"/>
        <v>0</v>
      </c>
      <c r="BL68" s="25">
        <f>+T68-AQ68</f>
        <v>0</v>
      </c>
      <c r="BM68" s="25">
        <f t="shared" si="71"/>
        <v>0</v>
      </c>
      <c r="BN68" s="25">
        <f t="shared" si="71"/>
        <v>0</v>
      </c>
      <c r="BO68" s="25"/>
      <c r="BP68" s="25"/>
      <c r="BQ68" s="25">
        <f t="shared" si="72"/>
        <v>0</v>
      </c>
      <c r="BR68" s="25">
        <f t="shared" si="73"/>
        <v>20979102</v>
      </c>
      <c r="BS68" s="27">
        <f t="shared" ref="BS68:BS91" si="83">+BT68/G68</f>
        <v>0.9172068022045089</v>
      </c>
      <c r="BT68" s="25">
        <f t="shared" si="74"/>
        <v>361644551</v>
      </c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>
        <f>+'[1]JULIO 2016'!$H$2151</f>
        <v>361644551</v>
      </c>
      <c r="CO68" s="27">
        <f t="shared" ref="CO68:CO91" si="84">1-BS68</f>
        <v>8.2793197795491102E-2</v>
      </c>
      <c r="CP68" s="25">
        <f t="shared" si="75"/>
        <v>32644447</v>
      </c>
      <c r="CQ68" s="25">
        <f t="shared" si="76"/>
        <v>0</v>
      </c>
      <c r="CR68" s="25">
        <f t="shared" si="76"/>
        <v>0</v>
      </c>
      <c r="CS68" s="25">
        <f t="shared" si="76"/>
        <v>0</v>
      </c>
      <c r="CT68" s="25">
        <f t="shared" si="76"/>
        <v>0</v>
      </c>
      <c r="CU68" s="25">
        <f t="shared" si="76"/>
        <v>0</v>
      </c>
      <c r="CV68" s="25">
        <f t="shared" si="76"/>
        <v>0</v>
      </c>
      <c r="CW68" s="25">
        <f t="shared" si="77"/>
        <v>0</v>
      </c>
      <c r="CX68" s="25">
        <f t="shared" si="77"/>
        <v>0</v>
      </c>
      <c r="CY68" s="25">
        <f t="shared" si="77"/>
        <v>0</v>
      </c>
      <c r="CZ68" s="25">
        <f t="shared" si="78"/>
        <v>0</v>
      </c>
      <c r="DA68" s="25">
        <f t="shared" si="78"/>
        <v>0</v>
      </c>
      <c r="DB68" s="25">
        <f t="shared" si="78"/>
        <v>0</v>
      </c>
      <c r="DC68" s="25">
        <f t="shared" si="79"/>
        <v>0</v>
      </c>
      <c r="DD68" s="25">
        <f t="shared" si="79"/>
        <v>0</v>
      </c>
      <c r="DE68" s="25">
        <f t="shared" si="79"/>
        <v>0</v>
      </c>
      <c r="DF68" s="25"/>
      <c r="DG68" s="25">
        <f t="shared" si="80"/>
        <v>0</v>
      </c>
      <c r="DH68" s="58">
        <f t="shared" si="80"/>
        <v>0</v>
      </c>
      <c r="DI68" s="25">
        <f t="shared" si="80"/>
        <v>32644447</v>
      </c>
      <c r="DK68" s="188"/>
      <c r="DL68" s="188"/>
      <c r="DM68" s="188"/>
      <c r="DN68" s="188"/>
      <c r="DO68" s="188"/>
    </row>
    <row r="69" spans="1:119" ht="36" hidden="1" customHeight="1" x14ac:dyDescent="0.25">
      <c r="A69" s="223"/>
      <c r="B69" s="226"/>
      <c r="C69" s="21" t="s">
        <v>208</v>
      </c>
      <c r="D69" s="22" t="s">
        <v>209</v>
      </c>
      <c r="E69" s="23">
        <v>520</v>
      </c>
      <c r="F69" s="24" t="s">
        <v>91</v>
      </c>
      <c r="G69" s="25">
        <f t="shared" si="67"/>
        <v>20000000</v>
      </c>
      <c r="H69" s="37"/>
      <c r="I69" s="37"/>
      <c r="J69" s="37"/>
      <c r="K69" s="25">
        <v>20000000</v>
      </c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61"/>
      <c r="AB69" s="27">
        <f t="shared" si="81"/>
        <v>0</v>
      </c>
      <c r="AC69" s="25">
        <f t="shared" si="68"/>
        <v>0</v>
      </c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7">
        <f t="shared" si="82"/>
        <v>1</v>
      </c>
      <c r="AY69" s="25">
        <f t="shared" si="69"/>
        <v>20000000</v>
      </c>
      <c r="AZ69" s="25">
        <f t="shared" si="70"/>
        <v>0</v>
      </c>
      <c r="BA69" s="25">
        <f t="shared" si="70"/>
        <v>0</v>
      </c>
      <c r="BB69" s="25">
        <f t="shared" si="70"/>
        <v>0</v>
      </c>
      <c r="BC69" s="25">
        <f t="shared" si="70"/>
        <v>20000000</v>
      </c>
      <c r="BD69" s="25">
        <f t="shared" si="70"/>
        <v>0</v>
      </c>
      <c r="BE69" s="25">
        <f t="shared" si="70"/>
        <v>0</v>
      </c>
      <c r="BF69" s="25">
        <f t="shared" si="70"/>
        <v>0</v>
      </c>
      <c r="BG69" s="25">
        <f t="shared" si="70"/>
        <v>0</v>
      </c>
      <c r="BH69" s="25">
        <f t="shared" si="70"/>
        <v>0</v>
      </c>
      <c r="BI69" s="25">
        <f t="shared" si="70"/>
        <v>0</v>
      </c>
      <c r="BJ69" s="25">
        <f t="shared" si="70"/>
        <v>0</v>
      </c>
      <c r="BK69" s="25">
        <f t="shared" si="70"/>
        <v>0</v>
      </c>
      <c r="BL69" s="25">
        <f t="shared" si="70"/>
        <v>0</v>
      </c>
      <c r="BM69" s="25">
        <f t="shared" si="70"/>
        <v>0</v>
      </c>
      <c r="BN69" s="25">
        <f t="shared" si="70"/>
        <v>0</v>
      </c>
      <c r="BO69" s="25"/>
      <c r="BP69" s="25">
        <f>X69-AU69</f>
        <v>0</v>
      </c>
      <c r="BQ69" s="25">
        <f t="shared" si="72"/>
        <v>0</v>
      </c>
      <c r="BR69" s="25">
        <f>Z69-AW69</f>
        <v>0</v>
      </c>
      <c r="BS69" s="27">
        <f t="shared" si="83"/>
        <v>0</v>
      </c>
      <c r="BT69" s="25">
        <f t="shared" si="74"/>
        <v>0</v>
      </c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7">
        <f t="shared" si="84"/>
        <v>1</v>
      </c>
      <c r="CP69" s="25">
        <f t="shared" si="75"/>
        <v>20000000</v>
      </c>
      <c r="CQ69" s="25">
        <f t="shared" si="76"/>
        <v>0</v>
      </c>
      <c r="CR69" s="25">
        <f t="shared" si="76"/>
        <v>0</v>
      </c>
      <c r="CS69" s="25">
        <f t="shared" si="76"/>
        <v>0</v>
      </c>
      <c r="CT69" s="25">
        <f t="shared" si="76"/>
        <v>20000000</v>
      </c>
      <c r="CU69" s="25">
        <f t="shared" si="76"/>
        <v>0</v>
      </c>
      <c r="CV69" s="25">
        <f t="shared" si="76"/>
        <v>0</v>
      </c>
      <c r="CW69" s="25">
        <f t="shared" si="76"/>
        <v>0</v>
      </c>
      <c r="CX69" s="25">
        <f t="shared" si="76"/>
        <v>0</v>
      </c>
      <c r="CY69" s="25">
        <f t="shared" si="76"/>
        <v>0</v>
      </c>
      <c r="CZ69" s="25">
        <f t="shared" si="78"/>
        <v>0</v>
      </c>
      <c r="DA69" s="25">
        <f t="shared" si="78"/>
        <v>0</v>
      </c>
      <c r="DB69" s="25">
        <f t="shared" si="78"/>
        <v>0</v>
      </c>
      <c r="DC69" s="25">
        <f t="shared" si="78"/>
        <v>0</v>
      </c>
      <c r="DD69" s="25">
        <f t="shared" si="78"/>
        <v>0</v>
      </c>
      <c r="DE69" s="25">
        <f t="shared" si="78"/>
        <v>0</v>
      </c>
      <c r="DF69" s="25"/>
      <c r="DG69" s="25">
        <f t="shared" ref="DG69:DI70" si="85">X69-CL69</f>
        <v>0</v>
      </c>
      <c r="DH69" s="25">
        <f t="shared" si="85"/>
        <v>0</v>
      </c>
      <c r="DI69" s="25">
        <f t="shared" si="85"/>
        <v>0</v>
      </c>
      <c r="DK69" s="188"/>
      <c r="DL69" s="188"/>
      <c r="DM69" s="188"/>
      <c r="DN69" s="188"/>
      <c r="DO69" s="188"/>
    </row>
    <row r="70" spans="1:119" ht="34.5" hidden="1" customHeight="1" x14ac:dyDescent="0.25">
      <c r="A70" s="224"/>
      <c r="B70" s="227"/>
      <c r="C70" s="21" t="s">
        <v>210</v>
      </c>
      <c r="D70" s="22" t="s">
        <v>211</v>
      </c>
      <c r="E70" s="23">
        <v>520</v>
      </c>
      <c r="F70" s="24" t="s">
        <v>91</v>
      </c>
      <c r="G70" s="25">
        <f t="shared" si="67"/>
        <v>20000000</v>
      </c>
      <c r="H70" s="37"/>
      <c r="I70" s="37"/>
      <c r="J70" s="37"/>
      <c r="K70" s="25">
        <v>20000000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61"/>
      <c r="AB70" s="27">
        <f t="shared" si="81"/>
        <v>0.76</v>
      </c>
      <c r="AC70" s="25">
        <f t="shared" si="68"/>
        <v>15200000</v>
      </c>
      <c r="AD70" s="25"/>
      <c r="AE70" s="25"/>
      <c r="AF70" s="25"/>
      <c r="AG70" s="25"/>
      <c r="AH70" s="25">
        <f>+'[3]ABRIL 2016'!$O$1527</f>
        <v>15200000</v>
      </c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7">
        <f t="shared" si="82"/>
        <v>0.24</v>
      </c>
      <c r="AY70" s="25">
        <f t="shared" si="69"/>
        <v>4800000</v>
      </c>
      <c r="AZ70" s="25">
        <f t="shared" si="70"/>
        <v>0</v>
      </c>
      <c r="BA70" s="25">
        <f t="shared" si="70"/>
        <v>0</v>
      </c>
      <c r="BB70" s="25">
        <f t="shared" si="70"/>
        <v>0</v>
      </c>
      <c r="BC70" s="25">
        <f t="shared" si="70"/>
        <v>4800000</v>
      </c>
      <c r="BD70" s="25">
        <f t="shared" si="70"/>
        <v>0</v>
      </c>
      <c r="BE70" s="25">
        <f t="shared" si="70"/>
        <v>0</v>
      </c>
      <c r="BF70" s="25">
        <f t="shared" si="70"/>
        <v>0</v>
      </c>
      <c r="BG70" s="25">
        <f t="shared" si="70"/>
        <v>0</v>
      </c>
      <c r="BH70" s="25">
        <f t="shared" si="70"/>
        <v>0</v>
      </c>
      <c r="BI70" s="25">
        <f t="shared" si="70"/>
        <v>0</v>
      </c>
      <c r="BJ70" s="25">
        <f t="shared" si="70"/>
        <v>0</v>
      </c>
      <c r="BK70" s="25">
        <f t="shared" si="70"/>
        <v>0</v>
      </c>
      <c r="BL70" s="25">
        <f t="shared" si="70"/>
        <v>0</v>
      </c>
      <c r="BM70" s="25">
        <f t="shared" si="70"/>
        <v>0</v>
      </c>
      <c r="BN70" s="25">
        <f t="shared" si="70"/>
        <v>0</v>
      </c>
      <c r="BO70" s="25"/>
      <c r="BP70" s="25">
        <f>X70-AU70</f>
        <v>0</v>
      </c>
      <c r="BQ70" s="25">
        <f t="shared" si="72"/>
        <v>0</v>
      </c>
      <c r="BR70" s="25">
        <f>Z70-AW70</f>
        <v>0</v>
      </c>
      <c r="BS70" s="27">
        <f t="shared" si="83"/>
        <v>0.62436239999999998</v>
      </c>
      <c r="BT70" s="25">
        <f t="shared" si="74"/>
        <v>12487248</v>
      </c>
      <c r="BU70" s="25"/>
      <c r="BV70" s="25"/>
      <c r="BW70" s="25"/>
      <c r="BX70" s="25"/>
      <c r="BY70" s="25">
        <f>+'[7]MAYO 2016'!$H$1761</f>
        <v>12487248</v>
      </c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7">
        <f t="shared" si="84"/>
        <v>0.37563760000000002</v>
      </c>
      <c r="CP70" s="25">
        <f t="shared" si="75"/>
        <v>7512752</v>
      </c>
      <c r="CQ70" s="25">
        <f t="shared" si="76"/>
        <v>0</v>
      </c>
      <c r="CR70" s="25">
        <f t="shared" si="76"/>
        <v>0</v>
      </c>
      <c r="CS70" s="25">
        <f t="shared" si="76"/>
        <v>0</v>
      </c>
      <c r="CT70" s="25">
        <f t="shared" si="76"/>
        <v>7512752</v>
      </c>
      <c r="CU70" s="25">
        <f t="shared" si="76"/>
        <v>0</v>
      </c>
      <c r="CV70" s="25">
        <f t="shared" si="76"/>
        <v>0</v>
      </c>
      <c r="CW70" s="25">
        <f t="shared" si="76"/>
        <v>0</v>
      </c>
      <c r="CX70" s="25">
        <f t="shared" si="76"/>
        <v>0</v>
      </c>
      <c r="CY70" s="25">
        <f t="shared" si="76"/>
        <v>0</v>
      </c>
      <c r="CZ70" s="25">
        <f t="shared" si="78"/>
        <v>0</v>
      </c>
      <c r="DA70" s="25">
        <f t="shared" si="78"/>
        <v>0</v>
      </c>
      <c r="DB70" s="25">
        <f t="shared" si="78"/>
        <v>0</v>
      </c>
      <c r="DC70" s="25">
        <f t="shared" si="78"/>
        <v>0</v>
      </c>
      <c r="DD70" s="25">
        <f t="shared" si="78"/>
        <v>0</v>
      </c>
      <c r="DE70" s="25">
        <f t="shared" si="78"/>
        <v>0</v>
      </c>
      <c r="DF70" s="25"/>
      <c r="DG70" s="25">
        <f t="shared" si="85"/>
        <v>0</v>
      </c>
      <c r="DH70" s="25">
        <f t="shared" si="85"/>
        <v>0</v>
      </c>
      <c r="DI70" s="25">
        <f t="shared" si="85"/>
        <v>0</v>
      </c>
      <c r="DK70" s="188"/>
      <c r="DL70" s="188"/>
      <c r="DM70" s="188"/>
      <c r="DN70" s="188"/>
      <c r="DO70" s="188"/>
    </row>
    <row r="71" spans="1:119" ht="33" hidden="1" customHeight="1" x14ac:dyDescent="0.25">
      <c r="A71" s="222" t="s">
        <v>179</v>
      </c>
      <c r="B71" s="236" t="s">
        <v>212</v>
      </c>
      <c r="C71" s="21" t="s">
        <v>213</v>
      </c>
      <c r="D71" s="22" t="s">
        <v>214</v>
      </c>
      <c r="E71" s="23">
        <v>520</v>
      </c>
      <c r="F71" s="24" t="s">
        <v>91</v>
      </c>
      <c r="G71" s="25">
        <f t="shared" si="67"/>
        <v>10000000</v>
      </c>
      <c r="H71" s="37"/>
      <c r="I71" s="25"/>
      <c r="J71" s="25"/>
      <c r="K71" s="25">
        <f>20000000-10000000</f>
        <v>10000000</v>
      </c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61"/>
      <c r="AB71" s="27">
        <f t="shared" si="81"/>
        <v>0</v>
      </c>
      <c r="AC71" s="25">
        <f t="shared" si="68"/>
        <v>0</v>
      </c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7">
        <f t="shared" si="82"/>
        <v>1</v>
      </c>
      <c r="AY71" s="25">
        <f t="shared" si="69"/>
        <v>10000000</v>
      </c>
      <c r="AZ71" s="25">
        <f t="shared" si="70"/>
        <v>0</v>
      </c>
      <c r="BA71" s="25">
        <f t="shared" si="70"/>
        <v>0</v>
      </c>
      <c r="BB71" s="25">
        <f t="shared" si="70"/>
        <v>0</v>
      </c>
      <c r="BC71" s="25">
        <f t="shared" ref="BC71:BN86" si="86">+K71-AH71</f>
        <v>10000000</v>
      </c>
      <c r="BD71" s="25">
        <f t="shared" si="86"/>
        <v>0</v>
      </c>
      <c r="BE71" s="25">
        <f t="shared" si="86"/>
        <v>0</v>
      </c>
      <c r="BF71" s="25">
        <f t="shared" si="86"/>
        <v>0</v>
      </c>
      <c r="BG71" s="25">
        <f t="shared" si="86"/>
        <v>0</v>
      </c>
      <c r="BH71" s="25">
        <f t="shared" si="86"/>
        <v>0</v>
      </c>
      <c r="BI71" s="25">
        <f t="shared" si="86"/>
        <v>0</v>
      </c>
      <c r="BJ71" s="25">
        <f t="shared" si="86"/>
        <v>0</v>
      </c>
      <c r="BK71" s="25">
        <f t="shared" si="86"/>
        <v>0</v>
      </c>
      <c r="BL71" s="25">
        <f t="shared" si="86"/>
        <v>0</v>
      </c>
      <c r="BM71" s="25">
        <f t="shared" si="86"/>
        <v>0</v>
      </c>
      <c r="BN71" s="25">
        <f t="shared" si="86"/>
        <v>0</v>
      </c>
      <c r="BO71" s="25"/>
      <c r="BP71" s="25"/>
      <c r="BQ71" s="25">
        <f t="shared" si="72"/>
        <v>0</v>
      </c>
      <c r="BR71" s="25">
        <f t="shared" ref="BR71:BR90" si="87">+Z71-AW71</f>
        <v>0</v>
      </c>
      <c r="BS71" s="27">
        <f t="shared" si="83"/>
        <v>0</v>
      </c>
      <c r="BT71" s="25">
        <f t="shared" si="74"/>
        <v>0</v>
      </c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7">
        <f t="shared" si="84"/>
        <v>1</v>
      </c>
      <c r="CP71" s="25">
        <f t="shared" si="75"/>
        <v>10000000</v>
      </c>
      <c r="CQ71" s="25">
        <f t="shared" si="76"/>
        <v>0</v>
      </c>
      <c r="CR71" s="25">
        <f t="shared" si="76"/>
        <v>0</v>
      </c>
      <c r="CS71" s="25">
        <f t="shared" si="76"/>
        <v>0</v>
      </c>
      <c r="CT71" s="25">
        <f t="shared" si="76"/>
        <v>10000000</v>
      </c>
      <c r="CU71" s="25">
        <f t="shared" si="76"/>
        <v>0</v>
      </c>
      <c r="CV71" s="25">
        <f t="shared" si="76"/>
        <v>0</v>
      </c>
      <c r="CW71" s="25">
        <f t="shared" ref="CW71:CY73" si="88">+N71-CB71</f>
        <v>0</v>
      </c>
      <c r="CX71" s="25">
        <f t="shared" si="88"/>
        <v>0</v>
      </c>
      <c r="CY71" s="25">
        <f t="shared" si="88"/>
        <v>0</v>
      </c>
      <c r="CZ71" s="25">
        <f t="shared" si="78"/>
        <v>0</v>
      </c>
      <c r="DA71" s="25">
        <f t="shared" si="78"/>
        <v>0</v>
      </c>
      <c r="DB71" s="25">
        <f t="shared" si="78"/>
        <v>0</v>
      </c>
      <c r="DC71" s="25">
        <f t="shared" ref="DC71:DE82" si="89">+T71-CH71</f>
        <v>0</v>
      </c>
      <c r="DD71" s="25">
        <f t="shared" si="89"/>
        <v>0</v>
      </c>
      <c r="DE71" s="25">
        <f t="shared" si="89"/>
        <v>0</v>
      </c>
      <c r="DF71" s="25"/>
      <c r="DG71" s="25">
        <f t="shared" ref="DG71:DI82" si="90">+X71-CL71</f>
        <v>0</v>
      </c>
      <c r="DH71" s="58">
        <f t="shared" si="90"/>
        <v>0</v>
      </c>
      <c r="DI71" s="25">
        <f t="shared" si="90"/>
        <v>0</v>
      </c>
      <c r="DK71" s="188"/>
      <c r="DL71" s="188"/>
      <c r="DM71" s="188"/>
      <c r="DN71" s="188"/>
      <c r="DO71" s="188"/>
    </row>
    <row r="72" spans="1:119" ht="35.25" hidden="1" customHeight="1" x14ac:dyDescent="0.25">
      <c r="A72" s="223"/>
      <c r="B72" s="237"/>
      <c r="C72" s="21" t="s">
        <v>215</v>
      </c>
      <c r="D72" s="22" t="s">
        <v>216</v>
      </c>
      <c r="E72" s="23">
        <v>520</v>
      </c>
      <c r="F72" s="24" t="s">
        <v>91</v>
      </c>
      <c r="G72" s="25">
        <f t="shared" si="67"/>
        <v>20000000</v>
      </c>
      <c r="H72" s="37"/>
      <c r="I72" s="25"/>
      <c r="J72" s="25"/>
      <c r="K72" s="25">
        <v>20000000</v>
      </c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61"/>
      <c r="AB72" s="27">
        <f t="shared" si="81"/>
        <v>1</v>
      </c>
      <c r="AC72" s="25">
        <f t="shared" si="68"/>
        <v>20000000</v>
      </c>
      <c r="AD72" s="25"/>
      <c r="AE72" s="25"/>
      <c r="AF72" s="25"/>
      <c r="AG72" s="25"/>
      <c r="AH72" s="25">
        <f>+'[4]ENERO 2016'!$O$771</f>
        <v>20000000</v>
      </c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7">
        <f t="shared" si="82"/>
        <v>0</v>
      </c>
      <c r="AY72" s="25">
        <f t="shared" si="69"/>
        <v>0</v>
      </c>
      <c r="AZ72" s="25">
        <f t="shared" si="70"/>
        <v>0</v>
      </c>
      <c r="BA72" s="25">
        <f t="shared" si="70"/>
        <v>0</v>
      </c>
      <c r="BB72" s="25">
        <f t="shared" si="70"/>
        <v>0</v>
      </c>
      <c r="BC72" s="25">
        <f t="shared" si="86"/>
        <v>0</v>
      </c>
      <c r="BD72" s="25">
        <f t="shared" si="86"/>
        <v>0</v>
      </c>
      <c r="BE72" s="25">
        <f t="shared" si="86"/>
        <v>0</v>
      </c>
      <c r="BF72" s="25">
        <f t="shared" si="86"/>
        <v>0</v>
      </c>
      <c r="BG72" s="25">
        <f t="shared" si="86"/>
        <v>0</v>
      </c>
      <c r="BH72" s="25">
        <f t="shared" si="86"/>
        <v>0</v>
      </c>
      <c r="BI72" s="25">
        <f t="shared" si="86"/>
        <v>0</v>
      </c>
      <c r="BJ72" s="25">
        <f t="shared" si="86"/>
        <v>0</v>
      </c>
      <c r="BK72" s="25">
        <f t="shared" si="86"/>
        <v>0</v>
      </c>
      <c r="BL72" s="25">
        <f t="shared" si="86"/>
        <v>0</v>
      </c>
      <c r="BM72" s="25">
        <f t="shared" si="86"/>
        <v>0</v>
      </c>
      <c r="BN72" s="25">
        <f t="shared" si="86"/>
        <v>0</v>
      </c>
      <c r="BO72" s="25"/>
      <c r="BP72" s="25"/>
      <c r="BQ72" s="25">
        <f t="shared" si="72"/>
        <v>0</v>
      </c>
      <c r="BR72" s="25">
        <f t="shared" si="87"/>
        <v>0</v>
      </c>
      <c r="BS72" s="27">
        <f t="shared" si="83"/>
        <v>0.89853749999999999</v>
      </c>
      <c r="BT72" s="25">
        <f t="shared" si="74"/>
        <v>17970750</v>
      </c>
      <c r="BU72" s="25"/>
      <c r="BV72" s="25"/>
      <c r="BW72" s="25"/>
      <c r="BX72" s="25"/>
      <c r="BY72" s="25">
        <f>+'[4]ENERO 2016'!$H$769</f>
        <v>17970750</v>
      </c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7">
        <f t="shared" si="84"/>
        <v>0.10146250000000001</v>
      </c>
      <c r="CP72" s="25">
        <f t="shared" si="75"/>
        <v>2029250</v>
      </c>
      <c r="CQ72" s="25">
        <f t="shared" si="76"/>
        <v>0</v>
      </c>
      <c r="CR72" s="25">
        <f t="shared" si="76"/>
        <v>0</v>
      </c>
      <c r="CS72" s="25">
        <f t="shared" si="76"/>
        <v>0</v>
      </c>
      <c r="CT72" s="25">
        <f t="shared" si="76"/>
        <v>2029250</v>
      </c>
      <c r="CU72" s="25">
        <f t="shared" si="76"/>
        <v>0</v>
      </c>
      <c r="CV72" s="25">
        <f t="shared" si="76"/>
        <v>0</v>
      </c>
      <c r="CW72" s="25">
        <f t="shared" si="88"/>
        <v>0</v>
      </c>
      <c r="CX72" s="25">
        <f t="shared" si="88"/>
        <v>0</v>
      </c>
      <c r="CY72" s="25">
        <f t="shared" si="88"/>
        <v>0</v>
      </c>
      <c r="CZ72" s="25">
        <f t="shared" si="78"/>
        <v>0</v>
      </c>
      <c r="DA72" s="25">
        <f t="shared" si="78"/>
        <v>0</v>
      </c>
      <c r="DB72" s="25">
        <f t="shared" si="78"/>
        <v>0</v>
      </c>
      <c r="DC72" s="25">
        <f t="shared" si="89"/>
        <v>0</v>
      </c>
      <c r="DD72" s="25">
        <f t="shared" si="89"/>
        <v>0</v>
      </c>
      <c r="DE72" s="25">
        <f t="shared" si="89"/>
        <v>0</v>
      </c>
      <c r="DF72" s="25"/>
      <c r="DG72" s="25">
        <f t="shared" si="90"/>
        <v>0</v>
      </c>
      <c r="DH72" s="58">
        <f t="shared" si="90"/>
        <v>0</v>
      </c>
      <c r="DI72" s="25">
        <f t="shared" si="90"/>
        <v>0</v>
      </c>
      <c r="DK72" s="188"/>
      <c r="DL72" s="188"/>
      <c r="DM72" s="188"/>
      <c r="DN72" s="188"/>
      <c r="DO72" s="188"/>
    </row>
    <row r="73" spans="1:119" ht="33.75" hidden="1" customHeight="1" x14ac:dyDescent="0.25">
      <c r="A73" s="223"/>
      <c r="B73" s="237"/>
      <c r="C73" s="21" t="s">
        <v>217</v>
      </c>
      <c r="D73" s="22" t="s">
        <v>218</v>
      </c>
      <c r="E73" s="23">
        <v>520</v>
      </c>
      <c r="F73" s="24" t="s">
        <v>76</v>
      </c>
      <c r="G73" s="25">
        <f t="shared" si="67"/>
        <v>1000000</v>
      </c>
      <c r="H73" s="37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>
        <f>3000000-2000000</f>
        <v>1000000</v>
      </c>
      <c r="AA73" s="61"/>
      <c r="AB73" s="27">
        <f t="shared" si="81"/>
        <v>1</v>
      </c>
      <c r="AC73" s="25">
        <f t="shared" si="68"/>
        <v>1000000</v>
      </c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>
        <f>+'[3]ABRIL 2016'!$G$1547</f>
        <v>1000000</v>
      </c>
      <c r="AX73" s="27">
        <f t="shared" si="82"/>
        <v>0</v>
      </c>
      <c r="AY73" s="25">
        <f t="shared" si="69"/>
        <v>0</v>
      </c>
      <c r="AZ73" s="25">
        <f t="shared" si="70"/>
        <v>0</v>
      </c>
      <c r="BA73" s="25">
        <f t="shared" si="70"/>
        <v>0</v>
      </c>
      <c r="BB73" s="25">
        <f t="shared" si="70"/>
        <v>0</v>
      </c>
      <c r="BC73" s="25">
        <f t="shared" si="86"/>
        <v>0</v>
      </c>
      <c r="BD73" s="25">
        <f t="shared" si="86"/>
        <v>0</v>
      </c>
      <c r="BE73" s="25">
        <f t="shared" si="86"/>
        <v>0</v>
      </c>
      <c r="BF73" s="25">
        <f t="shared" si="86"/>
        <v>0</v>
      </c>
      <c r="BG73" s="25">
        <f t="shared" si="86"/>
        <v>0</v>
      </c>
      <c r="BH73" s="25">
        <f t="shared" si="86"/>
        <v>0</v>
      </c>
      <c r="BI73" s="25">
        <f t="shared" si="86"/>
        <v>0</v>
      </c>
      <c r="BJ73" s="25">
        <f t="shared" si="86"/>
        <v>0</v>
      </c>
      <c r="BK73" s="25">
        <f t="shared" si="86"/>
        <v>0</v>
      </c>
      <c r="BL73" s="25">
        <f t="shared" si="86"/>
        <v>0</v>
      </c>
      <c r="BM73" s="25">
        <f t="shared" si="86"/>
        <v>0</v>
      </c>
      <c r="BN73" s="25">
        <f t="shared" si="86"/>
        <v>0</v>
      </c>
      <c r="BO73" s="25"/>
      <c r="BP73" s="25"/>
      <c r="BQ73" s="25">
        <f t="shared" si="72"/>
        <v>0</v>
      </c>
      <c r="BR73" s="25">
        <f t="shared" si="87"/>
        <v>0</v>
      </c>
      <c r="BS73" s="27">
        <f t="shared" si="83"/>
        <v>1</v>
      </c>
      <c r="BT73" s="25">
        <f t="shared" si="74"/>
        <v>1000000</v>
      </c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>
        <f>+'[3]ABRIL 2016'!$H$1547</f>
        <v>1000000</v>
      </c>
      <c r="CO73" s="27">
        <f t="shared" si="84"/>
        <v>0</v>
      </c>
      <c r="CP73" s="25">
        <f t="shared" si="75"/>
        <v>0</v>
      </c>
      <c r="CQ73" s="25">
        <f t="shared" si="76"/>
        <v>0</v>
      </c>
      <c r="CR73" s="25">
        <f t="shared" si="76"/>
        <v>0</v>
      </c>
      <c r="CS73" s="25">
        <f t="shared" si="76"/>
        <v>0</v>
      </c>
      <c r="CT73" s="25">
        <f t="shared" si="76"/>
        <v>0</v>
      </c>
      <c r="CU73" s="25">
        <f t="shared" si="76"/>
        <v>0</v>
      </c>
      <c r="CV73" s="25">
        <f t="shared" si="76"/>
        <v>0</v>
      </c>
      <c r="CW73" s="25">
        <f t="shared" si="88"/>
        <v>0</v>
      </c>
      <c r="CX73" s="25">
        <f t="shared" si="88"/>
        <v>0</v>
      </c>
      <c r="CY73" s="25">
        <f t="shared" si="88"/>
        <v>0</v>
      </c>
      <c r="CZ73" s="25">
        <f t="shared" si="78"/>
        <v>0</v>
      </c>
      <c r="DA73" s="25">
        <f t="shared" si="78"/>
        <v>0</v>
      </c>
      <c r="DB73" s="25">
        <f t="shared" si="78"/>
        <v>0</v>
      </c>
      <c r="DC73" s="25">
        <f t="shared" si="89"/>
        <v>0</v>
      </c>
      <c r="DD73" s="25">
        <f t="shared" si="89"/>
        <v>0</v>
      </c>
      <c r="DE73" s="25">
        <f t="shared" si="89"/>
        <v>0</v>
      </c>
      <c r="DF73" s="25"/>
      <c r="DG73" s="25">
        <f t="shared" si="90"/>
        <v>0</v>
      </c>
      <c r="DH73" s="58">
        <f t="shared" si="90"/>
        <v>0</v>
      </c>
      <c r="DI73" s="25">
        <f t="shared" si="90"/>
        <v>0</v>
      </c>
      <c r="DK73" s="188"/>
      <c r="DL73" s="188"/>
      <c r="DM73" s="188"/>
      <c r="DN73" s="188"/>
      <c r="DO73" s="188"/>
    </row>
    <row r="74" spans="1:119" ht="33" hidden="1" customHeight="1" x14ac:dyDescent="0.25">
      <c r="A74" s="223"/>
      <c r="B74" s="237"/>
      <c r="C74" s="21" t="s">
        <v>219</v>
      </c>
      <c r="D74" s="22" t="s">
        <v>220</v>
      </c>
      <c r="E74" s="23">
        <v>520</v>
      </c>
      <c r="F74" s="24" t="s">
        <v>91</v>
      </c>
      <c r="G74" s="25">
        <f t="shared" si="67"/>
        <v>5000000</v>
      </c>
      <c r="H74" s="37"/>
      <c r="I74" s="25"/>
      <c r="J74" s="25"/>
      <c r="K74" s="25">
        <v>5000000</v>
      </c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61"/>
      <c r="AB74" s="27">
        <f t="shared" si="81"/>
        <v>0</v>
      </c>
      <c r="AC74" s="25">
        <f t="shared" si="68"/>
        <v>0</v>
      </c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7">
        <f t="shared" si="82"/>
        <v>1</v>
      </c>
      <c r="AY74" s="25">
        <f t="shared" si="69"/>
        <v>5000000</v>
      </c>
      <c r="AZ74" s="25">
        <f t="shared" si="70"/>
        <v>0</v>
      </c>
      <c r="BA74" s="25">
        <f t="shared" si="70"/>
        <v>0</v>
      </c>
      <c r="BB74" s="25">
        <f t="shared" si="70"/>
        <v>0</v>
      </c>
      <c r="BC74" s="25">
        <f t="shared" si="86"/>
        <v>5000000</v>
      </c>
      <c r="BD74" s="25"/>
      <c r="BE74" s="25"/>
      <c r="BF74" s="25"/>
      <c r="BG74" s="25"/>
      <c r="BH74" s="25"/>
      <c r="BI74" s="25">
        <f t="shared" si="86"/>
        <v>0</v>
      </c>
      <c r="BJ74" s="25">
        <f t="shared" si="86"/>
        <v>0</v>
      </c>
      <c r="BK74" s="25">
        <f t="shared" si="86"/>
        <v>0</v>
      </c>
      <c r="BL74" s="25"/>
      <c r="BM74" s="25">
        <f t="shared" si="86"/>
        <v>0</v>
      </c>
      <c r="BN74" s="25">
        <f t="shared" si="86"/>
        <v>0</v>
      </c>
      <c r="BO74" s="25"/>
      <c r="BP74" s="25"/>
      <c r="BQ74" s="25">
        <f t="shared" si="72"/>
        <v>0</v>
      </c>
      <c r="BR74" s="25">
        <f t="shared" si="87"/>
        <v>0</v>
      </c>
      <c r="BS74" s="27">
        <f t="shared" si="83"/>
        <v>0</v>
      </c>
      <c r="BT74" s="25">
        <f t="shared" si="74"/>
        <v>0</v>
      </c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7">
        <f t="shared" si="84"/>
        <v>1</v>
      </c>
      <c r="CP74" s="25">
        <f t="shared" si="75"/>
        <v>5000000</v>
      </c>
      <c r="CQ74" s="25">
        <f t="shared" si="76"/>
        <v>0</v>
      </c>
      <c r="CR74" s="25">
        <f t="shared" si="76"/>
        <v>0</v>
      </c>
      <c r="CS74" s="25">
        <f t="shared" si="76"/>
        <v>0</v>
      </c>
      <c r="CT74" s="25">
        <f t="shared" si="76"/>
        <v>5000000</v>
      </c>
      <c r="CU74" s="25"/>
      <c r="CV74" s="25"/>
      <c r="CW74" s="25"/>
      <c r="CX74" s="25"/>
      <c r="CY74" s="25"/>
      <c r="CZ74" s="25">
        <f t="shared" si="78"/>
        <v>0</v>
      </c>
      <c r="DA74" s="25">
        <f t="shared" si="78"/>
        <v>0</v>
      </c>
      <c r="DB74" s="25">
        <f t="shared" si="78"/>
        <v>0</v>
      </c>
      <c r="DC74" s="25">
        <f t="shared" si="89"/>
        <v>0</v>
      </c>
      <c r="DD74" s="25">
        <f t="shared" si="89"/>
        <v>0</v>
      </c>
      <c r="DE74" s="25">
        <f t="shared" si="89"/>
        <v>0</v>
      </c>
      <c r="DF74" s="25"/>
      <c r="DG74" s="25"/>
      <c r="DH74" s="58"/>
      <c r="DI74" s="25">
        <f t="shared" si="90"/>
        <v>0</v>
      </c>
      <c r="DK74" s="188"/>
      <c r="DL74" s="188"/>
      <c r="DM74" s="188"/>
      <c r="DN74" s="188"/>
      <c r="DO74" s="188"/>
    </row>
    <row r="75" spans="1:119" ht="22.5" hidden="1" customHeight="1" x14ac:dyDescent="0.25">
      <c r="A75" s="223"/>
      <c r="B75" s="237"/>
      <c r="C75" s="21" t="s">
        <v>221</v>
      </c>
      <c r="D75" s="22" t="s">
        <v>222</v>
      </c>
      <c r="E75" s="23">
        <v>520</v>
      </c>
      <c r="F75" s="24" t="s">
        <v>91</v>
      </c>
      <c r="G75" s="25">
        <f t="shared" si="67"/>
        <v>5000000</v>
      </c>
      <c r="H75" s="37"/>
      <c r="I75" s="25"/>
      <c r="J75" s="25"/>
      <c r="K75" s="25">
        <v>5000000</v>
      </c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61"/>
      <c r="AB75" s="27">
        <f t="shared" si="81"/>
        <v>0</v>
      </c>
      <c r="AC75" s="25">
        <f t="shared" si="68"/>
        <v>0</v>
      </c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7">
        <f t="shared" si="82"/>
        <v>1</v>
      </c>
      <c r="AY75" s="25">
        <f t="shared" si="69"/>
        <v>5000000</v>
      </c>
      <c r="AZ75" s="25">
        <f t="shared" si="70"/>
        <v>0</v>
      </c>
      <c r="BA75" s="25">
        <f t="shared" si="70"/>
        <v>0</v>
      </c>
      <c r="BB75" s="25">
        <f t="shared" si="70"/>
        <v>0</v>
      </c>
      <c r="BC75" s="25">
        <f t="shared" si="86"/>
        <v>5000000</v>
      </c>
      <c r="BD75" s="25"/>
      <c r="BE75" s="25"/>
      <c r="BF75" s="25"/>
      <c r="BG75" s="25"/>
      <c r="BH75" s="25"/>
      <c r="BI75" s="25">
        <f t="shared" si="86"/>
        <v>0</v>
      </c>
      <c r="BJ75" s="25">
        <f t="shared" si="86"/>
        <v>0</v>
      </c>
      <c r="BK75" s="25">
        <f t="shared" si="86"/>
        <v>0</v>
      </c>
      <c r="BL75" s="25"/>
      <c r="BM75" s="25">
        <f t="shared" si="86"/>
        <v>0</v>
      </c>
      <c r="BN75" s="25">
        <f t="shared" si="86"/>
        <v>0</v>
      </c>
      <c r="BO75" s="25"/>
      <c r="BP75" s="25"/>
      <c r="BQ75" s="25">
        <f t="shared" si="72"/>
        <v>0</v>
      </c>
      <c r="BR75" s="25">
        <f t="shared" si="87"/>
        <v>0</v>
      </c>
      <c r="BS75" s="27">
        <f t="shared" si="83"/>
        <v>0</v>
      </c>
      <c r="BT75" s="25">
        <f t="shared" si="74"/>
        <v>0</v>
      </c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7">
        <f t="shared" si="84"/>
        <v>1</v>
      </c>
      <c r="CP75" s="25">
        <f t="shared" si="75"/>
        <v>5000000</v>
      </c>
      <c r="CQ75" s="25">
        <f t="shared" ref="CQ75:CV90" si="91">H75-BV75</f>
        <v>0</v>
      </c>
      <c r="CR75" s="25">
        <f t="shared" si="91"/>
        <v>0</v>
      </c>
      <c r="CS75" s="25">
        <f t="shared" si="91"/>
        <v>0</v>
      </c>
      <c r="CT75" s="25">
        <f t="shared" si="91"/>
        <v>5000000</v>
      </c>
      <c r="CU75" s="25"/>
      <c r="CV75" s="25"/>
      <c r="CW75" s="25"/>
      <c r="CX75" s="25"/>
      <c r="CY75" s="25"/>
      <c r="CZ75" s="25">
        <f t="shared" si="78"/>
        <v>0</v>
      </c>
      <c r="DA75" s="25">
        <f t="shared" si="78"/>
        <v>0</v>
      </c>
      <c r="DB75" s="25">
        <f t="shared" si="78"/>
        <v>0</v>
      </c>
      <c r="DC75" s="25">
        <f t="shared" si="89"/>
        <v>0</v>
      </c>
      <c r="DD75" s="25">
        <f t="shared" si="89"/>
        <v>0</v>
      </c>
      <c r="DE75" s="25">
        <f t="shared" si="89"/>
        <v>0</v>
      </c>
      <c r="DF75" s="25"/>
      <c r="DG75" s="25"/>
      <c r="DH75" s="58"/>
      <c r="DI75" s="25">
        <f t="shared" si="90"/>
        <v>0</v>
      </c>
      <c r="DK75" s="188"/>
      <c r="DL75" s="188"/>
      <c r="DM75" s="188"/>
      <c r="DN75" s="188"/>
      <c r="DO75" s="188"/>
    </row>
    <row r="76" spans="1:119" ht="21" hidden="1" customHeight="1" x14ac:dyDescent="0.25">
      <c r="A76" s="223"/>
      <c r="B76" s="237"/>
      <c r="C76" s="21" t="s">
        <v>223</v>
      </c>
      <c r="D76" s="22" t="s">
        <v>224</v>
      </c>
      <c r="E76" s="23">
        <v>520</v>
      </c>
      <c r="F76" s="24" t="s">
        <v>91</v>
      </c>
      <c r="G76" s="25">
        <f t="shared" si="67"/>
        <v>15000000</v>
      </c>
      <c r="H76" s="37"/>
      <c r="I76" s="25"/>
      <c r="J76" s="25"/>
      <c r="K76" s="25">
        <f>5000000+10000000</f>
        <v>15000000</v>
      </c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61"/>
      <c r="AB76" s="27">
        <f t="shared" si="81"/>
        <v>0.92977500000000002</v>
      </c>
      <c r="AC76" s="25">
        <f t="shared" si="68"/>
        <v>13946625</v>
      </c>
      <c r="AD76" s="25"/>
      <c r="AE76" s="25"/>
      <c r="AF76" s="25"/>
      <c r="AG76" s="25"/>
      <c r="AH76" s="25">
        <f>+'[3]ABRIL 2016'!$G$1562</f>
        <v>13946625</v>
      </c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7">
        <f t="shared" si="82"/>
        <v>7.0224999999999982E-2</v>
      </c>
      <c r="AY76" s="25">
        <f t="shared" si="69"/>
        <v>1053375</v>
      </c>
      <c r="AZ76" s="25">
        <f t="shared" si="70"/>
        <v>0</v>
      </c>
      <c r="BA76" s="25">
        <f t="shared" si="70"/>
        <v>0</v>
      </c>
      <c r="BB76" s="25">
        <f t="shared" si="70"/>
        <v>0</v>
      </c>
      <c r="BC76" s="25">
        <f t="shared" si="86"/>
        <v>1053375</v>
      </c>
      <c r="BD76" s="25"/>
      <c r="BE76" s="25"/>
      <c r="BF76" s="25"/>
      <c r="BG76" s="25"/>
      <c r="BH76" s="25"/>
      <c r="BI76" s="25">
        <f t="shared" si="86"/>
        <v>0</v>
      </c>
      <c r="BJ76" s="25">
        <f t="shared" si="86"/>
        <v>0</v>
      </c>
      <c r="BK76" s="25">
        <f t="shared" si="86"/>
        <v>0</v>
      </c>
      <c r="BL76" s="25">
        <f t="shared" si="86"/>
        <v>0</v>
      </c>
      <c r="BM76" s="25">
        <f t="shared" si="86"/>
        <v>0</v>
      </c>
      <c r="BN76" s="25">
        <f t="shared" si="86"/>
        <v>0</v>
      </c>
      <c r="BO76" s="25"/>
      <c r="BP76" s="25"/>
      <c r="BQ76" s="25">
        <f t="shared" si="72"/>
        <v>0</v>
      </c>
      <c r="BR76" s="25">
        <f t="shared" si="87"/>
        <v>0</v>
      </c>
      <c r="BS76" s="27">
        <f t="shared" si="83"/>
        <v>0.92977500000000002</v>
      </c>
      <c r="BT76" s="25">
        <f t="shared" si="74"/>
        <v>13946625</v>
      </c>
      <c r="BU76" s="25"/>
      <c r="BV76" s="25"/>
      <c r="BW76" s="25"/>
      <c r="BX76" s="25"/>
      <c r="BY76" s="25">
        <v>13946625</v>
      </c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7">
        <f t="shared" si="84"/>
        <v>7.0224999999999982E-2</v>
      </c>
      <c r="CP76" s="25">
        <f t="shared" si="75"/>
        <v>1053375</v>
      </c>
      <c r="CQ76" s="25">
        <f t="shared" si="91"/>
        <v>0</v>
      </c>
      <c r="CR76" s="25">
        <f t="shared" si="91"/>
        <v>0</v>
      </c>
      <c r="CS76" s="25">
        <f t="shared" si="91"/>
        <v>0</v>
      </c>
      <c r="CT76" s="25">
        <f t="shared" si="91"/>
        <v>1053375</v>
      </c>
      <c r="CU76" s="25"/>
      <c r="CV76" s="25"/>
      <c r="CW76" s="25"/>
      <c r="CX76" s="25"/>
      <c r="CY76" s="25"/>
      <c r="CZ76" s="25">
        <f t="shared" si="78"/>
        <v>0</v>
      </c>
      <c r="DA76" s="25">
        <f t="shared" si="78"/>
        <v>0</v>
      </c>
      <c r="DB76" s="25">
        <f t="shared" si="78"/>
        <v>0</v>
      </c>
      <c r="DC76" s="25">
        <f t="shared" si="89"/>
        <v>0</v>
      </c>
      <c r="DD76" s="25">
        <f t="shared" si="89"/>
        <v>0</v>
      </c>
      <c r="DE76" s="25">
        <f t="shared" si="89"/>
        <v>0</v>
      </c>
      <c r="DF76" s="25"/>
      <c r="DG76" s="25"/>
      <c r="DH76" s="58"/>
      <c r="DI76" s="25">
        <f t="shared" si="90"/>
        <v>0</v>
      </c>
      <c r="DK76" s="188"/>
      <c r="DL76" s="188"/>
      <c r="DM76" s="188"/>
      <c r="DN76" s="188"/>
      <c r="DO76" s="188"/>
    </row>
    <row r="77" spans="1:119" ht="21.75" hidden="1" customHeight="1" x14ac:dyDescent="0.25">
      <c r="A77" s="223"/>
      <c r="B77" s="238"/>
      <c r="C77" s="21" t="s">
        <v>225</v>
      </c>
      <c r="D77" s="22" t="s">
        <v>226</v>
      </c>
      <c r="E77" s="23">
        <v>520</v>
      </c>
      <c r="F77" s="24" t="s">
        <v>91</v>
      </c>
      <c r="G77" s="25">
        <f t="shared" si="67"/>
        <v>5000000</v>
      </c>
      <c r="H77" s="37"/>
      <c r="I77" s="25"/>
      <c r="J77" s="25"/>
      <c r="K77" s="25">
        <v>5000000</v>
      </c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61"/>
      <c r="AB77" s="27">
        <f t="shared" si="81"/>
        <v>0.439801</v>
      </c>
      <c r="AC77" s="25">
        <f t="shared" si="68"/>
        <v>2199005</v>
      </c>
      <c r="AD77" s="25"/>
      <c r="AE77" s="25"/>
      <c r="AF77" s="25"/>
      <c r="AG77" s="25"/>
      <c r="AH77" s="25">
        <f>+'[6]JUNIO 2016'!$G$2068</f>
        <v>2199005</v>
      </c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7">
        <f t="shared" si="82"/>
        <v>0.560199</v>
      </c>
      <c r="AY77" s="25">
        <f t="shared" si="69"/>
        <v>2800995</v>
      </c>
      <c r="AZ77" s="25">
        <f t="shared" si="70"/>
        <v>0</v>
      </c>
      <c r="BA77" s="25">
        <f t="shared" si="70"/>
        <v>0</v>
      </c>
      <c r="BB77" s="25">
        <f t="shared" si="70"/>
        <v>0</v>
      </c>
      <c r="BC77" s="25">
        <f t="shared" si="86"/>
        <v>2800995</v>
      </c>
      <c r="BD77" s="25"/>
      <c r="BE77" s="25"/>
      <c r="BF77" s="25"/>
      <c r="BG77" s="25"/>
      <c r="BH77" s="25"/>
      <c r="BI77" s="25">
        <f t="shared" si="86"/>
        <v>0</v>
      </c>
      <c r="BJ77" s="25">
        <f t="shared" si="86"/>
        <v>0</v>
      </c>
      <c r="BK77" s="25">
        <f t="shared" si="86"/>
        <v>0</v>
      </c>
      <c r="BL77" s="25">
        <f t="shared" si="86"/>
        <v>0</v>
      </c>
      <c r="BM77" s="25">
        <f t="shared" si="86"/>
        <v>0</v>
      </c>
      <c r="BN77" s="25">
        <f t="shared" si="86"/>
        <v>0</v>
      </c>
      <c r="BO77" s="25"/>
      <c r="BP77" s="25"/>
      <c r="BQ77" s="25">
        <f t="shared" si="72"/>
        <v>0</v>
      </c>
      <c r="BR77" s="25">
        <f t="shared" si="87"/>
        <v>0</v>
      </c>
      <c r="BS77" s="27">
        <f t="shared" si="83"/>
        <v>0.439801</v>
      </c>
      <c r="BT77" s="25">
        <f t="shared" si="74"/>
        <v>2199005</v>
      </c>
      <c r="BU77" s="25"/>
      <c r="BV77" s="25"/>
      <c r="BW77" s="25"/>
      <c r="BX77" s="25"/>
      <c r="BY77" s="25">
        <f>+'[6]JUNIO 2016'!$H$2068</f>
        <v>2199005</v>
      </c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7">
        <f t="shared" si="84"/>
        <v>0.560199</v>
      </c>
      <c r="CP77" s="25">
        <f t="shared" si="75"/>
        <v>2800995</v>
      </c>
      <c r="CQ77" s="25">
        <f t="shared" si="91"/>
        <v>0</v>
      </c>
      <c r="CR77" s="25">
        <f t="shared" si="91"/>
        <v>0</v>
      </c>
      <c r="CS77" s="25">
        <f t="shared" si="91"/>
        <v>0</v>
      </c>
      <c r="CT77" s="25">
        <f t="shared" si="91"/>
        <v>2800995</v>
      </c>
      <c r="CU77" s="25"/>
      <c r="CV77" s="25"/>
      <c r="CW77" s="25"/>
      <c r="CX77" s="25"/>
      <c r="CY77" s="25"/>
      <c r="CZ77" s="25">
        <f t="shared" si="78"/>
        <v>0</v>
      </c>
      <c r="DA77" s="25">
        <f t="shared" si="78"/>
        <v>0</v>
      </c>
      <c r="DB77" s="25">
        <f t="shared" si="78"/>
        <v>0</v>
      </c>
      <c r="DC77" s="25">
        <f t="shared" si="89"/>
        <v>0</v>
      </c>
      <c r="DD77" s="25">
        <f t="shared" si="89"/>
        <v>0</v>
      </c>
      <c r="DE77" s="25">
        <f t="shared" si="89"/>
        <v>0</v>
      </c>
      <c r="DF77" s="25"/>
      <c r="DG77" s="25"/>
      <c r="DH77" s="58"/>
      <c r="DI77" s="25">
        <f t="shared" si="90"/>
        <v>0</v>
      </c>
      <c r="DK77" s="188"/>
      <c r="DL77" s="188"/>
      <c r="DM77" s="188"/>
      <c r="DN77" s="188"/>
      <c r="DO77" s="188"/>
    </row>
    <row r="78" spans="1:119" ht="34.5" hidden="1" customHeight="1" x14ac:dyDescent="0.25">
      <c r="A78" s="223"/>
      <c r="B78" s="225" t="s">
        <v>227</v>
      </c>
      <c r="C78" s="21" t="s">
        <v>228</v>
      </c>
      <c r="D78" s="22" t="s">
        <v>229</v>
      </c>
      <c r="E78" s="23">
        <v>520</v>
      </c>
      <c r="F78" s="24" t="s">
        <v>91</v>
      </c>
      <c r="G78" s="25">
        <f t="shared" si="67"/>
        <v>10000000</v>
      </c>
      <c r="H78" s="37"/>
      <c r="I78" s="25"/>
      <c r="J78" s="25"/>
      <c r="K78" s="25">
        <v>10000000</v>
      </c>
      <c r="L78" s="25"/>
      <c r="M78" s="25"/>
      <c r="N78" s="25"/>
      <c r="O78" s="25"/>
      <c r="P78" s="25"/>
      <c r="Q78" s="25"/>
      <c r="R78" s="25"/>
      <c r="S78" s="50"/>
      <c r="T78" s="25"/>
      <c r="U78" s="25"/>
      <c r="V78" s="25"/>
      <c r="W78" s="25"/>
      <c r="X78" s="25"/>
      <c r="Y78" s="25"/>
      <c r="Z78" s="25"/>
      <c r="AA78" s="61"/>
      <c r="AB78" s="27">
        <f t="shared" si="81"/>
        <v>1</v>
      </c>
      <c r="AC78" s="25">
        <f t="shared" si="68"/>
        <v>10000000</v>
      </c>
      <c r="AD78" s="25"/>
      <c r="AE78" s="25"/>
      <c r="AF78" s="25"/>
      <c r="AG78" s="25"/>
      <c r="AH78" s="25">
        <f>+'[1]JULIO 2016'!$O$2299</f>
        <v>10000000</v>
      </c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7">
        <f t="shared" si="82"/>
        <v>0</v>
      </c>
      <c r="AY78" s="25">
        <f t="shared" si="69"/>
        <v>0</v>
      </c>
      <c r="AZ78" s="25">
        <f t="shared" si="70"/>
        <v>0</v>
      </c>
      <c r="BA78" s="25">
        <f t="shared" si="70"/>
        <v>0</v>
      </c>
      <c r="BB78" s="25">
        <f t="shared" si="70"/>
        <v>0</v>
      </c>
      <c r="BC78" s="25">
        <f t="shared" si="86"/>
        <v>0</v>
      </c>
      <c r="BD78" s="25">
        <f t="shared" si="86"/>
        <v>0</v>
      </c>
      <c r="BE78" s="25">
        <f t="shared" si="86"/>
        <v>0</v>
      </c>
      <c r="BF78" s="25">
        <f t="shared" si="86"/>
        <v>0</v>
      </c>
      <c r="BG78" s="25">
        <f t="shared" si="86"/>
        <v>0</v>
      </c>
      <c r="BH78" s="25">
        <f t="shared" si="86"/>
        <v>0</v>
      </c>
      <c r="BI78" s="25">
        <f t="shared" si="86"/>
        <v>0</v>
      </c>
      <c r="BJ78" s="25">
        <f t="shared" si="86"/>
        <v>0</v>
      </c>
      <c r="BK78" s="25">
        <f t="shared" si="86"/>
        <v>0</v>
      </c>
      <c r="BL78" s="25">
        <f t="shared" si="86"/>
        <v>0</v>
      </c>
      <c r="BM78" s="25">
        <f t="shared" si="86"/>
        <v>0</v>
      </c>
      <c r="BN78" s="25">
        <f t="shared" si="86"/>
        <v>0</v>
      </c>
      <c r="BO78" s="25"/>
      <c r="BP78" s="25"/>
      <c r="BQ78" s="25">
        <f t="shared" si="72"/>
        <v>0</v>
      </c>
      <c r="BR78" s="25">
        <f t="shared" si="87"/>
        <v>0</v>
      </c>
      <c r="BS78" s="27">
        <f t="shared" si="83"/>
        <v>1</v>
      </c>
      <c r="BT78" s="25">
        <f t="shared" si="74"/>
        <v>10000000</v>
      </c>
      <c r="BU78" s="25"/>
      <c r="BV78" s="25"/>
      <c r="BW78" s="25"/>
      <c r="BX78" s="25"/>
      <c r="BY78" s="25">
        <f>+'[1]JULIO 2016'!$H$2297</f>
        <v>10000000</v>
      </c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7">
        <f t="shared" si="84"/>
        <v>0</v>
      </c>
      <c r="CP78" s="25">
        <f t="shared" si="75"/>
        <v>0</v>
      </c>
      <c r="CQ78" s="25">
        <f t="shared" si="91"/>
        <v>0</v>
      </c>
      <c r="CR78" s="25">
        <f t="shared" si="91"/>
        <v>0</v>
      </c>
      <c r="CS78" s="25">
        <f t="shared" si="91"/>
        <v>0</v>
      </c>
      <c r="CT78" s="25">
        <f t="shared" si="91"/>
        <v>0</v>
      </c>
      <c r="CU78" s="25">
        <f t="shared" si="91"/>
        <v>0</v>
      </c>
      <c r="CV78" s="25">
        <f t="shared" si="91"/>
        <v>0</v>
      </c>
      <c r="CW78" s="25">
        <f t="shared" ref="CW78:CY82" si="92">+N78-CB78</f>
        <v>0</v>
      </c>
      <c r="CX78" s="25">
        <f t="shared" si="92"/>
        <v>0</v>
      </c>
      <c r="CY78" s="25">
        <f t="shared" si="92"/>
        <v>0</v>
      </c>
      <c r="CZ78" s="25">
        <f t="shared" si="78"/>
        <v>0</v>
      </c>
      <c r="DA78" s="25">
        <f t="shared" si="78"/>
        <v>0</v>
      </c>
      <c r="DB78" s="25">
        <f t="shared" si="78"/>
        <v>0</v>
      </c>
      <c r="DC78" s="25">
        <f t="shared" si="89"/>
        <v>0</v>
      </c>
      <c r="DD78" s="25">
        <f t="shared" si="89"/>
        <v>0</v>
      </c>
      <c r="DE78" s="25">
        <f t="shared" si="89"/>
        <v>0</v>
      </c>
      <c r="DF78" s="25"/>
      <c r="DG78" s="25">
        <f t="shared" ref="DG78:DH82" si="93">+X78-CL78</f>
        <v>0</v>
      </c>
      <c r="DH78" s="58">
        <f t="shared" si="93"/>
        <v>0</v>
      </c>
      <c r="DI78" s="25">
        <f t="shared" si="90"/>
        <v>0</v>
      </c>
      <c r="DK78" s="188"/>
      <c r="DL78" s="188"/>
      <c r="DM78" s="188"/>
      <c r="DN78" s="188"/>
      <c r="DO78" s="188"/>
    </row>
    <row r="79" spans="1:119" ht="30.75" hidden="1" customHeight="1" x14ac:dyDescent="0.25">
      <c r="A79" s="223"/>
      <c r="B79" s="227"/>
      <c r="C79" s="21" t="s">
        <v>230</v>
      </c>
      <c r="D79" s="22" t="s">
        <v>231</v>
      </c>
      <c r="E79" s="23">
        <v>520</v>
      </c>
      <c r="F79" s="24" t="s">
        <v>91</v>
      </c>
      <c r="G79" s="25">
        <f>SUM(H79:Z79)</f>
        <v>10000000</v>
      </c>
      <c r="H79" s="37"/>
      <c r="I79" s="37"/>
      <c r="J79" s="37"/>
      <c r="K79" s="25">
        <v>10000000</v>
      </c>
      <c r="L79" s="37"/>
      <c r="M79" s="37"/>
      <c r="N79" s="37"/>
      <c r="O79" s="37"/>
      <c r="P79" s="37"/>
      <c r="Q79" s="30"/>
      <c r="R79" s="37"/>
      <c r="S79" s="50"/>
      <c r="T79" s="37"/>
      <c r="U79" s="37"/>
      <c r="V79" s="37"/>
      <c r="W79" s="37"/>
      <c r="X79" s="37"/>
      <c r="Y79" s="37"/>
      <c r="Z79" s="69"/>
      <c r="AA79" s="61"/>
      <c r="AB79" s="27">
        <f t="shared" si="81"/>
        <v>1</v>
      </c>
      <c r="AC79" s="25">
        <f t="shared" si="68"/>
        <v>10000000</v>
      </c>
      <c r="AD79" s="25"/>
      <c r="AE79" s="25"/>
      <c r="AF79" s="25"/>
      <c r="AG79" s="25"/>
      <c r="AH79" s="25">
        <f>+'[1]JULIO 2016'!$O$2306</f>
        <v>10000000</v>
      </c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7">
        <f t="shared" si="82"/>
        <v>0</v>
      </c>
      <c r="AY79" s="25">
        <f t="shared" si="69"/>
        <v>0</v>
      </c>
      <c r="AZ79" s="25">
        <f t="shared" si="70"/>
        <v>0</v>
      </c>
      <c r="BA79" s="25">
        <f t="shared" si="70"/>
        <v>0</v>
      </c>
      <c r="BB79" s="25">
        <f t="shared" si="70"/>
        <v>0</v>
      </c>
      <c r="BC79" s="25">
        <f t="shared" si="86"/>
        <v>0</v>
      </c>
      <c r="BD79" s="25">
        <f t="shared" si="86"/>
        <v>0</v>
      </c>
      <c r="BE79" s="25">
        <f t="shared" si="86"/>
        <v>0</v>
      </c>
      <c r="BF79" s="25">
        <f t="shared" si="86"/>
        <v>0</v>
      </c>
      <c r="BG79" s="25">
        <f t="shared" si="86"/>
        <v>0</v>
      </c>
      <c r="BH79" s="25">
        <f t="shared" si="86"/>
        <v>0</v>
      </c>
      <c r="BI79" s="25">
        <f t="shared" si="86"/>
        <v>0</v>
      </c>
      <c r="BJ79" s="25">
        <f t="shared" si="86"/>
        <v>0</v>
      </c>
      <c r="BK79" s="25">
        <f t="shared" si="86"/>
        <v>0</v>
      </c>
      <c r="BL79" s="25">
        <f t="shared" si="86"/>
        <v>0</v>
      </c>
      <c r="BM79" s="25">
        <f t="shared" si="86"/>
        <v>0</v>
      </c>
      <c r="BN79" s="25">
        <f t="shared" si="86"/>
        <v>0</v>
      </c>
      <c r="BO79" s="25"/>
      <c r="BP79" s="25"/>
      <c r="BQ79" s="25">
        <f t="shared" si="72"/>
        <v>0</v>
      </c>
      <c r="BR79" s="25">
        <f t="shared" si="87"/>
        <v>0</v>
      </c>
      <c r="BS79" s="27">
        <f t="shared" si="83"/>
        <v>0</v>
      </c>
      <c r="BT79" s="25">
        <f t="shared" si="74"/>
        <v>0</v>
      </c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7">
        <f t="shared" si="84"/>
        <v>1</v>
      </c>
      <c r="CP79" s="25">
        <f t="shared" si="75"/>
        <v>10000000</v>
      </c>
      <c r="CQ79" s="25">
        <f t="shared" si="91"/>
        <v>0</v>
      </c>
      <c r="CR79" s="25">
        <f t="shared" si="91"/>
        <v>0</v>
      </c>
      <c r="CS79" s="25">
        <f t="shared" si="91"/>
        <v>0</v>
      </c>
      <c r="CT79" s="25">
        <f t="shared" si="91"/>
        <v>10000000</v>
      </c>
      <c r="CU79" s="25">
        <f t="shared" si="91"/>
        <v>0</v>
      </c>
      <c r="CV79" s="25">
        <f t="shared" si="91"/>
        <v>0</v>
      </c>
      <c r="CW79" s="25">
        <f t="shared" si="92"/>
        <v>0</v>
      </c>
      <c r="CX79" s="25">
        <f t="shared" si="92"/>
        <v>0</v>
      </c>
      <c r="CY79" s="25">
        <f t="shared" si="92"/>
        <v>0</v>
      </c>
      <c r="CZ79" s="25">
        <f t="shared" si="78"/>
        <v>0</v>
      </c>
      <c r="DA79" s="25">
        <f t="shared" si="78"/>
        <v>0</v>
      </c>
      <c r="DB79" s="25">
        <f t="shared" si="78"/>
        <v>0</v>
      </c>
      <c r="DC79" s="25">
        <f t="shared" si="89"/>
        <v>0</v>
      </c>
      <c r="DD79" s="25">
        <f t="shared" si="89"/>
        <v>0</v>
      </c>
      <c r="DE79" s="25">
        <f t="shared" si="89"/>
        <v>0</v>
      </c>
      <c r="DF79" s="25"/>
      <c r="DG79" s="25">
        <f t="shared" si="93"/>
        <v>0</v>
      </c>
      <c r="DH79" s="58">
        <f t="shared" si="93"/>
        <v>0</v>
      </c>
      <c r="DI79" s="25">
        <f t="shared" si="90"/>
        <v>0</v>
      </c>
      <c r="DK79" s="188"/>
      <c r="DL79" s="188"/>
      <c r="DM79" s="188"/>
      <c r="DN79" s="188"/>
      <c r="DO79" s="188"/>
    </row>
    <row r="80" spans="1:119" ht="35.25" hidden="1" customHeight="1" x14ac:dyDescent="0.25">
      <c r="A80" s="223"/>
      <c r="B80" s="225" t="s">
        <v>232</v>
      </c>
      <c r="C80" s="21" t="s">
        <v>233</v>
      </c>
      <c r="D80" s="70" t="s">
        <v>234</v>
      </c>
      <c r="E80" s="23">
        <v>520</v>
      </c>
      <c r="F80" s="71" t="s">
        <v>91</v>
      </c>
      <c r="G80" s="25">
        <f t="shared" si="67"/>
        <v>35000000</v>
      </c>
      <c r="H80" s="37"/>
      <c r="I80" s="37"/>
      <c r="J80" s="37"/>
      <c r="K80" s="50">
        <v>10000000</v>
      </c>
      <c r="L80" s="37"/>
      <c r="M80" s="37"/>
      <c r="N80" s="37"/>
      <c r="O80" s="37"/>
      <c r="P80" s="37"/>
      <c r="Q80" s="30"/>
      <c r="R80" s="37"/>
      <c r="S80" s="50">
        <v>25000000</v>
      </c>
      <c r="T80" s="37"/>
      <c r="U80" s="37"/>
      <c r="V80" s="37"/>
      <c r="W80" s="37"/>
      <c r="X80" s="37"/>
      <c r="Y80" s="37"/>
      <c r="Z80" s="69"/>
      <c r="AA80" s="61"/>
      <c r="AB80" s="27">
        <f t="shared" si="81"/>
        <v>0.41714285714285715</v>
      </c>
      <c r="AC80" s="25">
        <f t="shared" si="68"/>
        <v>14600000</v>
      </c>
      <c r="AD80" s="25"/>
      <c r="AE80" s="25"/>
      <c r="AF80" s="25"/>
      <c r="AG80" s="25"/>
      <c r="AH80" s="25">
        <f>+'[4]ENERO 2016'!$O$816</f>
        <v>10000000</v>
      </c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>
        <f>+'[1]JULIO 2016'!$W$2313</f>
        <v>4600000</v>
      </c>
      <c r="AX80" s="27">
        <f t="shared" si="82"/>
        <v>0.58285714285714285</v>
      </c>
      <c r="AY80" s="25">
        <f t="shared" si="69"/>
        <v>20400000</v>
      </c>
      <c r="AZ80" s="25">
        <f t="shared" si="70"/>
        <v>0</v>
      </c>
      <c r="BA80" s="25">
        <f t="shared" si="70"/>
        <v>0</v>
      </c>
      <c r="BB80" s="25">
        <f t="shared" si="70"/>
        <v>0</v>
      </c>
      <c r="BC80" s="25">
        <f t="shared" si="86"/>
        <v>0</v>
      </c>
      <c r="BD80" s="25">
        <f t="shared" si="86"/>
        <v>0</v>
      </c>
      <c r="BE80" s="25">
        <f t="shared" si="86"/>
        <v>0</v>
      </c>
      <c r="BF80" s="25">
        <f t="shared" si="86"/>
        <v>0</v>
      </c>
      <c r="BG80" s="25">
        <f t="shared" si="86"/>
        <v>0</v>
      </c>
      <c r="BH80" s="25">
        <f t="shared" si="86"/>
        <v>0</v>
      </c>
      <c r="BI80" s="25">
        <f t="shared" si="86"/>
        <v>0</v>
      </c>
      <c r="BJ80" s="25">
        <f t="shared" si="86"/>
        <v>0</v>
      </c>
      <c r="BK80" s="25">
        <f t="shared" si="86"/>
        <v>25000000</v>
      </c>
      <c r="BL80" s="25">
        <f t="shared" si="86"/>
        <v>0</v>
      </c>
      <c r="BM80" s="25">
        <f t="shared" si="86"/>
        <v>0</v>
      </c>
      <c r="BN80" s="25">
        <f t="shared" si="86"/>
        <v>0</v>
      </c>
      <c r="BO80" s="25"/>
      <c r="BP80" s="25"/>
      <c r="BQ80" s="25">
        <f t="shared" si="72"/>
        <v>0</v>
      </c>
      <c r="BR80" s="25">
        <f t="shared" si="87"/>
        <v>-4600000</v>
      </c>
      <c r="BS80" s="27">
        <f t="shared" si="83"/>
        <v>0.2857142857142857</v>
      </c>
      <c r="BT80" s="25">
        <f t="shared" si="74"/>
        <v>10000000</v>
      </c>
      <c r="BU80" s="25"/>
      <c r="BV80" s="25"/>
      <c r="BW80" s="25"/>
      <c r="BX80" s="25"/>
      <c r="BY80" s="25">
        <v>10000000</v>
      </c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7">
        <f t="shared" si="84"/>
        <v>0.7142857142857143</v>
      </c>
      <c r="CP80" s="25">
        <f t="shared" si="75"/>
        <v>25000000</v>
      </c>
      <c r="CQ80" s="25">
        <f t="shared" si="91"/>
        <v>0</v>
      </c>
      <c r="CR80" s="25">
        <f t="shared" si="91"/>
        <v>0</v>
      </c>
      <c r="CS80" s="25">
        <f t="shared" si="91"/>
        <v>0</v>
      </c>
      <c r="CT80" s="25">
        <f t="shared" si="91"/>
        <v>0</v>
      </c>
      <c r="CU80" s="25">
        <f t="shared" si="91"/>
        <v>0</v>
      </c>
      <c r="CV80" s="25">
        <f t="shared" si="91"/>
        <v>0</v>
      </c>
      <c r="CW80" s="25">
        <f t="shared" si="92"/>
        <v>0</v>
      </c>
      <c r="CX80" s="25">
        <f t="shared" si="92"/>
        <v>0</v>
      </c>
      <c r="CY80" s="25">
        <f t="shared" si="92"/>
        <v>0</v>
      </c>
      <c r="CZ80" s="25">
        <f t="shared" si="78"/>
        <v>0</v>
      </c>
      <c r="DA80" s="25">
        <f t="shared" si="78"/>
        <v>0</v>
      </c>
      <c r="DB80" s="25">
        <f t="shared" si="78"/>
        <v>25000000</v>
      </c>
      <c r="DC80" s="25">
        <f t="shared" si="89"/>
        <v>0</v>
      </c>
      <c r="DD80" s="25">
        <f t="shared" si="89"/>
        <v>0</v>
      </c>
      <c r="DE80" s="25">
        <f t="shared" si="89"/>
        <v>0</v>
      </c>
      <c r="DF80" s="25"/>
      <c r="DG80" s="25">
        <f t="shared" si="93"/>
        <v>0</v>
      </c>
      <c r="DH80" s="58">
        <f t="shared" si="93"/>
        <v>0</v>
      </c>
      <c r="DI80" s="25">
        <f t="shared" si="90"/>
        <v>0</v>
      </c>
      <c r="DK80" s="188"/>
      <c r="DL80" s="188"/>
      <c r="DM80" s="188"/>
      <c r="DN80" s="188"/>
      <c r="DO80" s="188"/>
    </row>
    <row r="81" spans="1:119" ht="45" hidden="1" x14ac:dyDescent="0.25">
      <c r="A81" s="223"/>
      <c r="B81" s="226"/>
      <c r="C81" s="21" t="s">
        <v>235</v>
      </c>
      <c r="D81" s="70" t="s">
        <v>236</v>
      </c>
      <c r="E81" s="23">
        <v>520</v>
      </c>
      <c r="F81" s="71" t="s">
        <v>91</v>
      </c>
      <c r="G81" s="25">
        <f t="shared" si="67"/>
        <v>20000000</v>
      </c>
      <c r="H81" s="37"/>
      <c r="I81" s="37"/>
      <c r="J81" s="37"/>
      <c r="K81" s="50">
        <v>10000000</v>
      </c>
      <c r="L81" s="37"/>
      <c r="M81" s="37"/>
      <c r="N81" s="37"/>
      <c r="O81" s="37"/>
      <c r="P81" s="37"/>
      <c r="Q81" s="30"/>
      <c r="R81" s="37"/>
      <c r="S81" s="50">
        <v>10000000</v>
      </c>
      <c r="T81" s="37"/>
      <c r="U81" s="37"/>
      <c r="V81" s="37"/>
      <c r="W81" s="37"/>
      <c r="X81" s="37"/>
      <c r="Y81" s="37"/>
      <c r="Z81" s="69"/>
      <c r="AA81" s="61"/>
      <c r="AB81" s="27">
        <f t="shared" si="81"/>
        <v>0.22963120000000001</v>
      </c>
      <c r="AC81" s="25">
        <f t="shared" si="68"/>
        <v>4592624</v>
      </c>
      <c r="AD81" s="25"/>
      <c r="AE81" s="25"/>
      <c r="AF81" s="25"/>
      <c r="AG81" s="25"/>
      <c r="AH81" s="25">
        <f>+'[1]JULIO 2016'!$O$2320</f>
        <v>4592624</v>
      </c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7">
        <f t="shared" si="82"/>
        <v>0.77036879999999996</v>
      </c>
      <c r="AY81" s="25">
        <f t="shared" si="69"/>
        <v>15407376</v>
      </c>
      <c r="AZ81" s="25">
        <f t="shared" si="70"/>
        <v>0</v>
      </c>
      <c r="BA81" s="25">
        <f t="shared" si="70"/>
        <v>0</v>
      </c>
      <c r="BB81" s="25">
        <f t="shared" si="70"/>
        <v>0</v>
      </c>
      <c r="BC81" s="25">
        <f t="shared" si="86"/>
        <v>5407376</v>
      </c>
      <c r="BD81" s="25">
        <f t="shared" si="86"/>
        <v>0</v>
      </c>
      <c r="BE81" s="25">
        <f t="shared" si="86"/>
        <v>0</v>
      </c>
      <c r="BF81" s="25">
        <f t="shared" si="86"/>
        <v>0</v>
      </c>
      <c r="BG81" s="25">
        <f t="shared" si="86"/>
        <v>0</v>
      </c>
      <c r="BH81" s="25">
        <f t="shared" si="86"/>
        <v>0</v>
      </c>
      <c r="BI81" s="25">
        <f t="shared" si="86"/>
        <v>0</v>
      </c>
      <c r="BJ81" s="25">
        <f t="shared" si="86"/>
        <v>0</v>
      </c>
      <c r="BK81" s="25">
        <f t="shared" si="86"/>
        <v>10000000</v>
      </c>
      <c r="BL81" s="25">
        <f t="shared" si="86"/>
        <v>0</v>
      </c>
      <c r="BM81" s="25">
        <f t="shared" si="86"/>
        <v>0</v>
      </c>
      <c r="BN81" s="25">
        <f t="shared" si="86"/>
        <v>0</v>
      </c>
      <c r="BO81" s="25"/>
      <c r="BP81" s="25"/>
      <c r="BQ81" s="25">
        <f t="shared" si="72"/>
        <v>0</v>
      </c>
      <c r="BR81" s="25">
        <f t="shared" si="87"/>
        <v>0</v>
      </c>
      <c r="BS81" s="27">
        <f t="shared" si="83"/>
        <v>3.0393699999999999E-2</v>
      </c>
      <c r="BT81" s="25">
        <f t="shared" si="74"/>
        <v>607874</v>
      </c>
      <c r="BU81" s="25"/>
      <c r="BV81" s="25"/>
      <c r="BW81" s="25"/>
      <c r="BX81" s="25"/>
      <c r="BY81" s="25">
        <f>+'[3]ABRIL 2016'!$H$1595</f>
        <v>607874</v>
      </c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7">
        <f t="shared" si="84"/>
        <v>0.96960630000000003</v>
      </c>
      <c r="CP81" s="25">
        <f t="shared" si="75"/>
        <v>19392126</v>
      </c>
      <c r="CQ81" s="25">
        <f t="shared" si="91"/>
        <v>0</v>
      </c>
      <c r="CR81" s="25">
        <f t="shared" si="91"/>
        <v>0</v>
      </c>
      <c r="CS81" s="25">
        <f t="shared" si="91"/>
        <v>0</v>
      </c>
      <c r="CT81" s="25">
        <f t="shared" si="91"/>
        <v>9392126</v>
      </c>
      <c r="CU81" s="25">
        <f t="shared" si="91"/>
        <v>0</v>
      </c>
      <c r="CV81" s="25">
        <f t="shared" si="91"/>
        <v>0</v>
      </c>
      <c r="CW81" s="25">
        <f t="shared" si="92"/>
        <v>0</v>
      </c>
      <c r="CX81" s="25">
        <f t="shared" si="92"/>
        <v>0</v>
      </c>
      <c r="CY81" s="25">
        <f t="shared" si="92"/>
        <v>0</v>
      </c>
      <c r="CZ81" s="25">
        <f t="shared" si="78"/>
        <v>0</v>
      </c>
      <c r="DA81" s="25">
        <f t="shared" si="78"/>
        <v>0</v>
      </c>
      <c r="DB81" s="25">
        <f t="shared" si="78"/>
        <v>10000000</v>
      </c>
      <c r="DC81" s="25">
        <f t="shared" si="89"/>
        <v>0</v>
      </c>
      <c r="DD81" s="25">
        <f t="shared" si="89"/>
        <v>0</v>
      </c>
      <c r="DE81" s="25">
        <f t="shared" si="89"/>
        <v>0</v>
      </c>
      <c r="DF81" s="25"/>
      <c r="DG81" s="25">
        <f t="shared" si="93"/>
        <v>0</v>
      </c>
      <c r="DH81" s="58">
        <f t="shared" si="93"/>
        <v>0</v>
      </c>
      <c r="DI81" s="25">
        <f t="shared" si="90"/>
        <v>0</v>
      </c>
      <c r="DK81" s="188"/>
      <c r="DL81" s="188"/>
      <c r="DM81" s="188"/>
      <c r="DN81" s="188"/>
      <c r="DO81" s="188"/>
    </row>
    <row r="82" spans="1:119" ht="30.75" hidden="1" customHeight="1" x14ac:dyDescent="0.25">
      <c r="A82" s="223"/>
      <c r="B82" s="226"/>
      <c r="C82" s="21" t="s">
        <v>237</v>
      </c>
      <c r="D82" s="70" t="s">
        <v>238</v>
      </c>
      <c r="E82" s="23">
        <v>520</v>
      </c>
      <c r="F82" s="71" t="s">
        <v>91</v>
      </c>
      <c r="G82" s="25">
        <f t="shared" si="67"/>
        <v>5000000</v>
      </c>
      <c r="H82" s="37"/>
      <c r="I82" s="37"/>
      <c r="J82" s="37"/>
      <c r="K82" s="25">
        <v>1098558</v>
      </c>
      <c r="L82" s="37"/>
      <c r="M82" s="37"/>
      <c r="N82" s="37"/>
      <c r="O82" s="37"/>
      <c r="P82" s="37"/>
      <c r="Q82" s="30"/>
      <c r="R82" s="37"/>
      <c r="S82" s="50">
        <f>48901442-45000000</f>
        <v>3901442</v>
      </c>
      <c r="T82" s="37"/>
      <c r="U82" s="37"/>
      <c r="V82" s="37"/>
      <c r="W82" s="37"/>
      <c r="X82" s="37"/>
      <c r="Y82" s="37"/>
      <c r="Z82" s="69"/>
      <c r="AA82" s="61"/>
      <c r="AB82" s="27">
        <f t="shared" si="81"/>
        <v>0</v>
      </c>
      <c r="AC82" s="25">
        <f t="shared" si="68"/>
        <v>0</v>
      </c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7">
        <f t="shared" si="82"/>
        <v>1</v>
      </c>
      <c r="AY82" s="25">
        <f t="shared" si="69"/>
        <v>5000000</v>
      </c>
      <c r="AZ82" s="25">
        <f t="shared" si="70"/>
        <v>0</v>
      </c>
      <c r="BA82" s="25">
        <f t="shared" si="70"/>
        <v>0</v>
      </c>
      <c r="BB82" s="25">
        <f t="shared" si="70"/>
        <v>0</v>
      </c>
      <c r="BC82" s="25">
        <f t="shared" si="86"/>
        <v>1098558</v>
      </c>
      <c r="BD82" s="25">
        <f t="shared" si="86"/>
        <v>0</v>
      </c>
      <c r="BE82" s="25">
        <f t="shared" si="86"/>
        <v>0</v>
      </c>
      <c r="BF82" s="25">
        <f t="shared" si="86"/>
        <v>0</v>
      </c>
      <c r="BG82" s="25">
        <f t="shared" si="86"/>
        <v>0</v>
      </c>
      <c r="BH82" s="25">
        <f t="shared" si="86"/>
        <v>0</v>
      </c>
      <c r="BI82" s="25">
        <f t="shared" si="86"/>
        <v>0</v>
      </c>
      <c r="BJ82" s="25">
        <f t="shared" si="86"/>
        <v>0</v>
      </c>
      <c r="BK82" s="25">
        <f t="shared" si="86"/>
        <v>3901442</v>
      </c>
      <c r="BL82" s="25">
        <f t="shared" si="86"/>
        <v>0</v>
      </c>
      <c r="BM82" s="25">
        <f t="shared" si="86"/>
        <v>0</v>
      </c>
      <c r="BN82" s="25">
        <f t="shared" si="86"/>
        <v>0</v>
      </c>
      <c r="BO82" s="25"/>
      <c r="BP82" s="25"/>
      <c r="BQ82" s="25">
        <f t="shared" si="72"/>
        <v>0</v>
      </c>
      <c r="BR82" s="25">
        <f t="shared" si="87"/>
        <v>0</v>
      </c>
      <c r="BS82" s="27">
        <f t="shared" si="83"/>
        <v>0</v>
      </c>
      <c r="BT82" s="25">
        <f t="shared" si="74"/>
        <v>0</v>
      </c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7">
        <f t="shared" si="84"/>
        <v>1</v>
      </c>
      <c r="CP82" s="25">
        <f t="shared" si="75"/>
        <v>5000000</v>
      </c>
      <c r="CQ82" s="25">
        <f t="shared" si="91"/>
        <v>0</v>
      </c>
      <c r="CR82" s="25">
        <f t="shared" si="91"/>
        <v>0</v>
      </c>
      <c r="CS82" s="25">
        <f t="shared" si="91"/>
        <v>0</v>
      </c>
      <c r="CT82" s="25">
        <f t="shared" si="91"/>
        <v>1098558</v>
      </c>
      <c r="CU82" s="25">
        <f t="shared" si="91"/>
        <v>0</v>
      </c>
      <c r="CV82" s="25">
        <f t="shared" si="91"/>
        <v>0</v>
      </c>
      <c r="CW82" s="25">
        <f t="shared" si="92"/>
        <v>0</v>
      </c>
      <c r="CX82" s="25">
        <f t="shared" si="92"/>
        <v>0</v>
      </c>
      <c r="CY82" s="25">
        <f t="shared" si="92"/>
        <v>0</v>
      </c>
      <c r="CZ82" s="25">
        <f t="shared" si="78"/>
        <v>0</v>
      </c>
      <c r="DA82" s="25">
        <f t="shared" si="78"/>
        <v>0</v>
      </c>
      <c r="DB82" s="25">
        <f t="shared" si="78"/>
        <v>3901442</v>
      </c>
      <c r="DC82" s="25">
        <f t="shared" si="89"/>
        <v>0</v>
      </c>
      <c r="DD82" s="25">
        <f t="shared" si="89"/>
        <v>0</v>
      </c>
      <c r="DE82" s="25">
        <f t="shared" si="89"/>
        <v>0</v>
      </c>
      <c r="DF82" s="25"/>
      <c r="DG82" s="25">
        <f t="shared" si="93"/>
        <v>0</v>
      </c>
      <c r="DH82" s="58">
        <f t="shared" si="93"/>
        <v>0</v>
      </c>
      <c r="DI82" s="25">
        <f t="shared" si="90"/>
        <v>0</v>
      </c>
      <c r="DK82" s="188"/>
      <c r="DL82" s="188"/>
      <c r="DM82" s="188"/>
      <c r="DN82" s="188"/>
      <c r="DO82" s="188"/>
    </row>
    <row r="83" spans="1:119" ht="21" hidden="1" customHeight="1" x14ac:dyDescent="0.25">
      <c r="A83" s="223"/>
      <c r="B83" s="227"/>
      <c r="C83" s="21" t="s">
        <v>239</v>
      </c>
      <c r="D83" s="70" t="s">
        <v>240</v>
      </c>
      <c r="E83" s="23">
        <v>520</v>
      </c>
      <c r="F83" s="71" t="s">
        <v>91</v>
      </c>
      <c r="G83" s="25">
        <f t="shared" si="67"/>
        <v>20000000</v>
      </c>
      <c r="H83" s="37"/>
      <c r="I83" s="37"/>
      <c r="J83" s="37"/>
      <c r="K83" s="25">
        <v>10000000</v>
      </c>
      <c r="L83" s="37"/>
      <c r="M83" s="37"/>
      <c r="N83" s="37"/>
      <c r="O83" s="37"/>
      <c r="P83" s="37"/>
      <c r="Q83" s="30"/>
      <c r="R83" s="37"/>
      <c r="S83" s="50">
        <v>10000000</v>
      </c>
      <c r="T83" s="37"/>
      <c r="U83" s="37"/>
      <c r="V83" s="37"/>
      <c r="W83" s="37"/>
      <c r="X83" s="37"/>
      <c r="Y83" s="37"/>
      <c r="Z83" s="69"/>
      <c r="AA83" s="61"/>
      <c r="AB83" s="27">
        <f t="shared" si="81"/>
        <v>0.70690160000000002</v>
      </c>
      <c r="AC83" s="25">
        <f t="shared" si="68"/>
        <v>14138032</v>
      </c>
      <c r="AD83" s="25"/>
      <c r="AE83" s="25"/>
      <c r="AF83" s="25"/>
      <c r="AG83" s="25"/>
      <c r="AH83" s="25">
        <f>+'[3]ABRIL 2016'!$O$1609</f>
        <v>9950000</v>
      </c>
      <c r="AI83" s="25"/>
      <c r="AJ83" s="25"/>
      <c r="AK83" s="25"/>
      <c r="AL83" s="25"/>
      <c r="AM83" s="25"/>
      <c r="AN83" s="25"/>
      <c r="AO83" s="25"/>
      <c r="AP83" s="25">
        <f>+'[6]JUNIO 2016'!$W$2109</f>
        <v>4188032</v>
      </c>
      <c r="AQ83" s="25"/>
      <c r="AR83" s="25"/>
      <c r="AS83" s="25"/>
      <c r="AT83" s="25"/>
      <c r="AU83" s="25"/>
      <c r="AV83" s="25"/>
      <c r="AW83" s="25"/>
      <c r="AX83" s="27">
        <f t="shared" si="82"/>
        <v>0.29309839999999998</v>
      </c>
      <c r="AY83" s="25">
        <f t="shared" si="69"/>
        <v>5861968</v>
      </c>
      <c r="AZ83" s="25">
        <f t="shared" si="70"/>
        <v>0</v>
      </c>
      <c r="BA83" s="25">
        <f t="shared" si="70"/>
        <v>0</v>
      </c>
      <c r="BB83" s="25">
        <f t="shared" si="70"/>
        <v>0</v>
      </c>
      <c r="BC83" s="25">
        <f t="shared" si="86"/>
        <v>50000</v>
      </c>
      <c r="BD83" s="25">
        <f t="shared" si="86"/>
        <v>0</v>
      </c>
      <c r="BE83" s="25">
        <f t="shared" si="86"/>
        <v>0</v>
      </c>
      <c r="BF83" s="25">
        <f t="shared" si="86"/>
        <v>0</v>
      </c>
      <c r="BG83" s="25">
        <f t="shared" si="86"/>
        <v>0</v>
      </c>
      <c r="BH83" s="25">
        <f t="shared" si="86"/>
        <v>0</v>
      </c>
      <c r="BI83" s="25">
        <f t="shared" si="86"/>
        <v>0</v>
      </c>
      <c r="BJ83" s="25">
        <f t="shared" si="86"/>
        <v>0</v>
      </c>
      <c r="BK83" s="25">
        <f t="shared" si="86"/>
        <v>5811968</v>
      </c>
      <c r="BL83" s="25">
        <f t="shared" si="86"/>
        <v>0</v>
      </c>
      <c r="BM83" s="25">
        <f t="shared" si="86"/>
        <v>0</v>
      </c>
      <c r="BN83" s="25">
        <f t="shared" si="86"/>
        <v>0</v>
      </c>
      <c r="BO83" s="25"/>
      <c r="BP83" s="25">
        <f>+X83-AU83</f>
        <v>0</v>
      </c>
      <c r="BQ83" s="25">
        <f t="shared" si="72"/>
        <v>0</v>
      </c>
      <c r="BR83" s="25">
        <f t="shared" si="87"/>
        <v>0</v>
      </c>
      <c r="BS83" s="27">
        <f t="shared" si="83"/>
        <v>0.70690160000000002</v>
      </c>
      <c r="BT83" s="25">
        <f t="shared" si="74"/>
        <v>14138032</v>
      </c>
      <c r="BU83" s="25"/>
      <c r="BV83" s="25"/>
      <c r="BW83" s="25"/>
      <c r="BX83" s="25"/>
      <c r="BY83" s="25">
        <v>9950000</v>
      </c>
      <c r="BZ83" s="25"/>
      <c r="CA83" s="25"/>
      <c r="CB83" s="25"/>
      <c r="CC83" s="25"/>
      <c r="CD83" s="25"/>
      <c r="CE83" s="25"/>
      <c r="CF83" s="25"/>
      <c r="CG83" s="25">
        <f>+'[1]JULIO 2016'!$H$2335+'[1]JULIO 2016'!$H$2336+'[1]JULIO 2016'!$H$2337+'[1]JULIO 2016'!$H$2340+'[1]JULIO 2016'!$H$2341</f>
        <v>4188032</v>
      </c>
      <c r="CH83" s="25"/>
      <c r="CI83" s="25"/>
      <c r="CJ83" s="25"/>
      <c r="CK83" s="25"/>
      <c r="CL83" s="25"/>
      <c r="CM83" s="25"/>
      <c r="CN83" s="25"/>
      <c r="CO83" s="27">
        <f t="shared" si="84"/>
        <v>0.29309839999999998</v>
      </c>
      <c r="CP83" s="25">
        <f t="shared" si="75"/>
        <v>5861968</v>
      </c>
      <c r="CQ83" s="25">
        <f t="shared" si="91"/>
        <v>0</v>
      </c>
      <c r="CR83" s="25">
        <f t="shared" si="91"/>
        <v>0</v>
      </c>
      <c r="CS83" s="25">
        <f t="shared" si="91"/>
        <v>0</v>
      </c>
      <c r="CT83" s="25">
        <f t="shared" si="91"/>
        <v>50000</v>
      </c>
      <c r="CU83" s="25">
        <f t="shared" si="91"/>
        <v>0</v>
      </c>
      <c r="CV83" s="25">
        <f t="shared" si="91"/>
        <v>0</v>
      </c>
      <c r="CW83" s="25">
        <f>N83-CB83</f>
        <v>0</v>
      </c>
      <c r="CX83" s="25">
        <f>O83-CC83</f>
        <v>0</v>
      </c>
      <c r="CY83" s="25">
        <f>P83-CD83</f>
        <v>0</v>
      </c>
      <c r="CZ83" s="25">
        <f t="shared" si="78"/>
        <v>0</v>
      </c>
      <c r="DA83" s="25">
        <f t="shared" si="78"/>
        <v>0</v>
      </c>
      <c r="DB83" s="25">
        <f t="shared" si="78"/>
        <v>5811968</v>
      </c>
      <c r="DC83" s="25">
        <f>T83-CH83</f>
        <v>0</v>
      </c>
      <c r="DD83" s="25">
        <f>U83-CI83</f>
        <v>0</v>
      </c>
      <c r="DE83" s="25">
        <f>V83-CJ83</f>
        <v>0</v>
      </c>
      <c r="DF83" s="25"/>
      <c r="DG83" s="25">
        <f>X83-CL83</f>
        <v>0</v>
      </c>
      <c r="DH83" s="25">
        <f>Y83-CM83</f>
        <v>0</v>
      </c>
      <c r="DI83" s="25">
        <f>Z83-CN83</f>
        <v>0</v>
      </c>
      <c r="DK83" s="188"/>
      <c r="DL83" s="188"/>
      <c r="DM83" s="188"/>
      <c r="DN83" s="188"/>
      <c r="DO83" s="188"/>
    </row>
    <row r="84" spans="1:119" s="61" customFormat="1" ht="35.25" hidden="1" customHeight="1" x14ac:dyDescent="0.25">
      <c r="A84" s="223" t="s">
        <v>179</v>
      </c>
      <c r="B84" s="225" t="s">
        <v>241</v>
      </c>
      <c r="C84" s="72" t="s">
        <v>242</v>
      </c>
      <c r="D84" s="22" t="s">
        <v>243</v>
      </c>
      <c r="E84" s="68">
        <v>520</v>
      </c>
      <c r="F84" s="71" t="s">
        <v>91</v>
      </c>
      <c r="G84" s="25">
        <f t="shared" si="67"/>
        <v>6000000</v>
      </c>
      <c r="H84" s="30"/>
      <c r="I84" s="30"/>
      <c r="J84" s="30"/>
      <c r="K84" s="58">
        <v>6000000</v>
      </c>
      <c r="L84" s="30"/>
      <c r="M84" s="30"/>
      <c r="N84" s="30"/>
      <c r="O84" s="30"/>
      <c r="P84" s="30"/>
      <c r="Q84" s="30"/>
      <c r="R84" s="30"/>
      <c r="S84" s="50"/>
      <c r="T84" s="58"/>
      <c r="U84" s="58"/>
      <c r="V84" s="58"/>
      <c r="W84" s="58"/>
      <c r="X84" s="58"/>
      <c r="Y84" s="58"/>
      <c r="Z84" s="58"/>
      <c r="AB84" s="62">
        <f t="shared" si="81"/>
        <v>0</v>
      </c>
      <c r="AC84" s="25">
        <f t="shared" si="68"/>
        <v>0</v>
      </c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62">
        <f t="shared" si="82"/>
        <v>1</v>
      </c>
      <c r="AY84" s="25">
        <f t="shared" si="69"/>
        <v>6000000</v>
      </c>
      <c r="AZ84" s="58">
        <f t="shared" si="70"/>
        <v>0</v>
      </c>
      <c r="BA84" s="58">
        <f t="shared" si="70"/>
        <v>0</v>
      </c>
      <c r="BB84" s="25">
        <f t="shared" si="70"/>
        <v>0</v>
      </c>
      <c r="BC84" s="58">
        <f t="shared" si="86"/>
        <v>6000000</v>
      </c>
      <c r="BD84" s="58">
        <f t="shared" si="86"/>
        <v>0</v>
      </c>
      <c r="BE84" s="25">
        <f t="shared" si="86"/>
        <v>0</v>
      </c>
      <c r="BF84" s="58">
        <f t="shared" si="86"/>
        <v>0</v>
      </c>
      <c r="BG84" s="58">
        <f t="shared" si="86"/>
        <v>0</v>
      </c>
      <c r="BH84" s="25">
        <f t="shared" si="86"/>
        <v>0</v>
      </c>
      <c r="BI84" s="58">
        <f t="shared" si="86"/>
        <v>0</v>
      </c>
      <c r="BJ84" s="58">
        <f t="shared" si="86"/>
        <v>0</v>
      </c>
      <c r="BK84" s="58">
        <f t="shared" si="86"/>
        <v>0</v>
      </c>
      <c r="BL84" s="58">
        <f t="shared" si="86"/>
        <v>0</v>
      </c>
      <c r="BM84" s="58">
        <f t="shared" si="86"/>
        <v>0</v>
      </c>
      <c r="BN84" s="58">
        <f t="shared" si="86"/>
        <v>0</v>
      </c>
      <c r="BO84" s="58"/>
      <c r="BP84" s="58"/>
      <c r="BQ84" s="25">
        <f t="shared" si="72"/>
        <v>0</v>
      </c>
      <c r="BR84" s="58">
        <f t="shared" si="87"/>
        <v>0</v>
      </c>
      <c r="BS84" s="62">
        <f t="shared" si="83"/>
        <v>0</v>
      </c>
      <c r="BT84" s="25">
        <f t="shared" si="74"/>
        <v>0</v>
      </c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62">
        <f t="shared" si="84"/>
        <v>1</v>
      </c>
      <c r="CP84" s="25">
        <f t="shared" si="75"/>
        <v>6000000</v>
      </c>
      <c r="CQ84" s="25">
        <f t="shared" si="91"/>
        <v>0</v>
      </c>
      <c r="CR84" s="58">
        <f t="shared" si="91"/>
        <v>0</v>
      </c>
      <c r="CS84" s="25">
        <f t="shared" si="91"/>
        <v>0</v>
      </c>
      <c r="CT84" s="58">
        <f t="shared" si="91"/>
        <v>6000000</v>
      </c>
      <c r="CU84" s="58">
        <f t="shared" si="91"/>
        <v>0</v>
      </c>
      <c r="CV84" s="25">
        <f t="shared" si="91"/>
        <v>0</v>
      </c>
      <c r="CW84" s="58">
        <f t="shared" ref="CW84:DE90" si="94">+N84-CB84</f>
        <v>0</v>
      </c>
      <c r="CX84" s="58">
        <f t="shared" si="94"/>
        <v>0</v>
      </c>
      <c r="CY84" s="25">
        <f t="shared" si="94"/>
        <v>0</v>
      </c>
      <c r="CZ84" s="58">
        <f t="shared" si="78"/>
        <v>0</v>
      </c>
      <c r="DA84" s="58">
        <f t="shared" si="78"/>
        <v>0</v>
      </c>
      <c r="DB84" s="58">
        <f t="shared" si="78"/>
        <v>0</v>
      </c>
      <c r="DC84" s="58">
        <f>+T84-CH84</f>
        <v>0</v>
      </c>
      <c r="DD84" s="58">
        <f>+U84-CI84</f>
        <v>0</v>
      </c>
      <c r="DE84" s="58">
        <f>+V84-CJ84</f>
        <v>0</v>
      </c>
      <c r="DF84" s="58"/>
      <c r="DG84" s="58">
        <f>+X84-CL84</f>
        <v>0</v>
      </c>
      <c r="DH84" s="58">
        <f>+Y84-CM84</f>
        <v>0</v>
      </c>
      <c r="DI84" s="58">
        <f>+Z84-CN84</f>
        <v>0</v>
      </c>
      <c r="DK84" s="188"/>
      <c r="DL84" s="188"/>
      <c r="DM84" s="188"/>
      <c r="DN84" s="188"/>
      <c r="DO84" s="188"/>
    </row>
    <row r="85" spans="1:119" s="61" customFormat="1" ht="49.5" hidden="1" customHeight="1" x14ac:dyDescent="0.25">
      <c r="A85" s="223"/>
      <c r="B85" s="227"/>
      <c r="C85" s="72" t="s">
        <v>244</v>
      </c>
      <c r="D85" s="22" t="s">
        <v>245</v>
      </c>
      <c r="E85" s="68">
        <v>520</v>
      </c>
      <c r="F85" s="71" t="s">
        <v>91</v>
      </c>
      <c r="G85" s="25">
        <f t="shared" si="67"/>
        <v>6000000</v>
      </c>
      <c r="H85" s="30"/>
      <c r="I85" s="30"/>
      <c r="J85" s="30"/>
      <c r="K85" s="60">
        <v>6000000</v>
      </c>
      <c r="L85" s="30"/>
      <c r="M85" s="30"/>
      <c r="N85" s="30"/>
      <c r="O85" s="30"/>
      <c r="P85" s="30"/>
      <c r="Q85" s="30"/>
      <c r="R85" s="30"/>
      <c r="S85" s="50"/>
      <c r="T85" s="58"/>
      <c r="U85" s="58"/>
      <c r="V85" s="58"/>
      <c r="W85" s="58"/>
      <c r="X85" s="58"/>
      <c r="Y85" s="58"/>
      <c r="Z85" s="58"/>
      <c r="AB85" s="62">
        <f t="shared" si="81"/>
        <v>0</v>
      </c>
      <c r="AC85" s="25">
        <f t="shared" si="68"/>
        <v>0</v>
      </c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62">
        <f t="shared" si="82"/>
        <v>1</v>
      </c>
      <c r="AY85" s="25">
        <f t="shared" si="69"/>
        <v>6000000</v>
      </c>
      <c r="AZ85" s="58">
        <f t="shared" si="70"/>
        <v>0</v>
      </c>
      <c r="BA85" s="58">
        <f t="shared" si="70"/>
        <v>0</v>
      </c>
      <c r="BB85" s="25">
        <f t="shared" si="70"/>
        <v>0</v>
      </c>
      <c r="BC85" s="58">
        <f t="shared" si="86"/>
        <v>6000000</v>
      </c>
      <c r="BD85" s="58">
        <f t="shared" si="86"/>
        <v>0</v>
      </c>
      <c r="BE85" s="25">
        <f t="shared" si="86"/>
        <v>0</v>
      </c>
      <c r="BF85" s="58">
        <f t="shared" si="86"/>
        <v>0</v>
      </c>
      <c r="BG85" s="58">
        <f t="shared" si="86"/>
        <v>0</v>
      </c>
      <c r="BH85" s="25">
        <f t="shared" si="86"/>
        <v>0</v>
      </c>
      <c r="BI85" s="58">
        <f t="shared" si="86"/>
        <v>0</v>
      </c>
      <c r="BJ85" s="58">
        <f t="shared" si="86"/>
        <v>0</v>
      </c>
      <c r="BK85" s="58">
        <f t="shared" si="86"/>
        <v>0</v>
      </c>
      <c r="BL85" s="58">
        <f t="shared" si="86"/>
        <v>0</v>
      </c>
      <c r="BM85" s="58">
        <f t="shared" si="86"/>
        <v>0</v>
      </c>
      <c r="BN85" s="58">
        <f t="shared" si="86"/>
        <v>0</v>
      </c>
      <c r="BO85" s="58"/>
      <c r="BP85" s="58">
        <f>+X85-AU85</f>
        <v>0</v>
      </c>
      <c r="BQ85" s="25">
        <f t="shared" si="72"/>
        <v>0</v>
      </c>
      <c r="BR85" s="58">
        <f t="shared" si="87"/>
        <v>0</v>
      </c>
      <c r="BS85" s="62">
        <f t="shared" si="83"/>
        <v>0</v>
      </c>
      <c r="BT85" s="25">
        <f t="shared" si="74"/>
        <v>0</v>
      </c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62">
        <f t="shared" si="84"/>
        <v>1</v>
      </c>
      <c r="CP85" s="25">
        <f t="shared" si="75"/>
        <v>6000000</v>
      </c>
      <c r="CQ85" s="25">
        <f t="shared" si="91"/>
        <v>0</v>
      </c>
      <c r="CR85" s="58">
        <f t="shared" si="91"/>
        <v>0</v>
      </c>
      <c r="CS85" s="25">
        <f t="shared" si="91"/>
        <v>0</v>
      </c>
      <c r="CT85" s="58">
        <f t="shared" si="91"/>
        <v>6000000</v>
      </c>
      <c r="CU85" s="58">
        <f t="shared" si="91"/>
        <v>0</v>
      </c>
      <c r="CV85" s="25">
        <f t="shared" si="91"/>
        <v>0</v>
      </c>
      <c r="CW85" s="58">
        <f t="shared" si="94"/>
        <v>0</v>
      </c>
      <c r="CX85" s="58">
        <f t="shared" si="94"/>
        <v>0</v>
      </c>
      <c r="CY85" s="25">
        <f t="shared" si="94"/>
        <v>0</v>
      </c>
      <c r="CZ85" s="58">
        <f t="shared" si="78"/>
        <v>0</v>
      </c>
      <c r="DA85" s="58">
        <f t="shared" si="78"/>
        <v>0</v>
      </c>
      <c r="DB85" s="58">
        <f t="shared" si="78"/>
        <v>0</v>
      </c>
      <c r="DC85" s="58">
        <f>T85-CH85</f>
        <v>0</v>
      </c>
      <c r="DD85" s="58">
        <f>U85-CI85</f>
        <v>0</v>
      </c>
      <c r="DE85" s="58">
        <f>V85-CJ85</f>
        <v>0</v>
      </c>
      <c r="DF85" s="58"/>
      <c r="DG85" s="58">
        <f>X85-CL85</f>
        <v>0</v>
      </c>
      <c r="DH85" s="58">
        <f>Y85-CM85</f>
        <v>0</v>
      </c>
      <c r="DI85" s="58">
        <f>Z85-CN85</f>
        <v>0</v>
      </c>
      <c r="DK85" s="188"/>
      <c r="DL85" s="188"/>
      <c r="DM85" s="188"/>
      <c r="DN85" s="188"/>
      <c r="DO85" s="188"/>
    </row>
    <row r="86" spans="1:119" ht="33" hidden="1" customHeight="1" x14ac:dyDescent="0.25">
      <c r="A86" s="223"/>
      <c r="B86" s="225" t="s">
        <v>246</v>
      </c>
      <c r="C86" s="21" t="s">
        <v>247</v>
      </c>
      <c r="D86" s="22" t="s">
        <v>248</v>
      </c>
      <c r="E86" s="23">
        <v>520</v>
      </c>
      <c r="F86" s="71" t="s">
        <v>91</v>
      </c>
      <c r="G86" s="25">
        <f t="shared" si="67"/>
        <v>33106800</v>
      </c>
      <c r="H86" s="37"/>
      <c r="I86" s="25"/>
      <c r="J86" s="25"/>
      <c r="K86" s="60">
        <v>33106800</v>
      </c>
      <c r="L86" s="37"/>
      <c r="M86" s="37"/>
      <c r="N86" s="37"/>
      <c r="O86" s="37"/>
      <c r="P86" s="37"/>
      <c r="Q86" s="30"/>
      <c r="R86" s="37"/>
      <c r="S86" s="50"/>
      <c r="T86" s="25"/>
      <c r="U86" s="25"/>
      <c r="V86" s="25"/>
      <c r="W86" s="25"/>
      <c r="X86" s="25"/>
      <c r="Y86" s="25"/>
      <c r="Z86" s="25"/>
      <c r="AA86" s="61"/>
      <c r="AB86" s="27">
        <f t="shared" si="81"/>
        <v>1</v>
      </c>
      <c r="AC86" s="25">
        <f t="shared" si="68"/>
        <v>33106800</v>
      </c>
      <c r="AD86" s="25"/>
      <c r="AE86" s="25"/>
      <c r="AF86" s="25"/>
      <c r="AG86" s="25"/>
      <c r="AH86" s="25">
        <f>+'[4]ENERO 2016'!$O$848</f>
        <v>33106800</v>
      </c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7">
        <f t="shared" si="82"/>
        <v>0</v>
      </c>
      <c r="AY86" s="25">
        <f t="shared" si="69"/>
        <v>0</v>
      </c>
      <c r="AZ86" s="25">
        <f t="shared" si="70"/>
        <v>0</v>
      </c>
      <c r="BA86" s="25">
        <f t="shared" si="70"/>
        <v>0</v>
      </c>
      <c r="BB86" s="25">
        <f t="shared" si="70"/>
        <v>0</v>
      </c>
      <c r="BC86" s="25">
        <f t="shared" si="86"/>
        <v>0</v>
      </c>
      <c r="BD86" s="25">
        <f t="shared" si="86"/>
        <v>0</v>
      </c>
      <c r="BE86" s="25">
        <f t="shared" si="86"/>
        <v>0</v>
      </c>
      <c r="BF86" s="58">
        <f t="shared" si="86"/>
        <v>0</v>
      </c>
      <c r="BG86" s="25">
        <f t="shared" si="86"/>
        <v>0</v>
      </c>
      <c r="BH86" s="25">
        <f t="shared" si="86"/>
        <v>0</v>
      </c>
      <c r="BI86" s="25">
        <f t="shared" si="86"/>
        <v>0</v>
      </c>
      <c r="BJ86" s="25">
        <f t="shared" si="86"/>
        <v>0</v>
      </c>
      <c r="BK86" s="25">
        <f t="shared" si="86"/>
        <v>0</v>
      </c>
      <c r="BL86" s="25">
        <f t="shared" si="86"/>
        <v>0</v>
      </c>
      <c r="BM86" s="25">
        <f t="shared" si="86"/>
        <v>0</v>
      </c>
      <c r="BN86" s="25">
        <f t="shared" si="86"/>
        <v>0</v>
      </c>
      <c r="BO86" s="25"/>
      <c r="BP86" s="25"/>
      <c r="BQ86" s="25">
        <f t="shared" si="72"/>
        <v>0</v>
      </c>
      <c r="BR86" s="25">
        <f t="shared" si="87"/>
        <v>0</v>
      </c>
      <c r="BS86" s="27">
        <f t="shared" si="83"/>
        <v>1</v>
      </c>
      <c r="BT86" s="25">
        <f t="shared" si="74"/>
        <v>33106800</v>
      </c>
      <c r="BU86" s="25"/>
      <c r="BV86" s="25"/>
      <c r="BW86" s="25"/>
      <c r="BX86" s="25"/>
      <c r="BY86" s="25">
        <f>+'[3]ABRIL 2016'!$H$1625</f>
        <v>33106800</v>
      </c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62">
        <f t="shared" si="84"/>
        <v>0</v>
      </c>
      <c r="CP86" s="25">
        <f t="shared" si="75"/>
        <v>0</v>
      </c>
      <c r="CQ86" s="25">
        <f t="shared" si="91"/>
        <v>0</v>
      </c>
      <c r="CR86" s="58">
        <f t="shared" si="91"/>
        <v>0</v>
      </c>
      <c r="CS86" s="25">
        <f t="shared" si="91"/>
        <v>0</v>
      </c>
      <c r="CT86" s="25">
        <f t="shared" si="91"/>
        <v>0</v>
      </c>
      <c r="CU86" s="58">
        <f t="shared" si="91"/>
        <v>0</v>
      </c>
      <c r="CV86" s="25">
        <f t="shared" si="91"/>
        <v>0</v>
      </c>
      <c r="CW86" s="58">
        <f t="shared" si="94"/>
        <v>0</v>
      </c>
      <c r="CX86" s="58">
        <f t="shared" si="94"/>
        <v>0</v>
      </c>
      <c r="CY86" s="25">
        <f t="shared" si="94"/>
        <v>0</v>
      </c>
      <c r="CZ86" s="58">
        <f t="shared" si="78"/>
        <v>0</v>
      </c>
      <c r="DA86" s="25">
        <f t="shared" si="78"/>
        <v>0</v>
      </c>
      <c r="DB86" s="25">
        <f t="shared" si="78"/>
        <v>0</v>
      </c>
      <c r="DC86" s="25">
        <f t="shared" ref="DC86:DE88" si="95">+T86-CH86</f>
        <v>0</v>
      </c>
      <c r="DD86" s="25">
        <f t="shared" si="95"/>
        <v>0</v>
      </c>
      <c r="DE86" s="25">
        <f t="shared" si="95"/>
        <v>0</v>
      </c>
      <c r="DF86" s="25"/>
      <c r="DG86" s="25">
        <f>+X86-CL86</f>
        <v>0</v>
      </c>
      <c r="DH86" s="58">
        <f>Y86-CM86</f>
        <v>0</v>
      </c>
      <c r="DI86" s="25">
        <f>+Z86-CN86</f>
        <v>0</v>
      </c>
      <c r="DK86" s="188"/>
      <c r="DL86" s="188"/>
      <c r="DM86" s="188"/>
      <c r="DN86" s="188"/>
      <c r="DO86" s="188"/>
    </row>
    <row r="87" spans="1:119" ht="19.5" hidden="1" customHeight="1" x14ac:dyDescent="0.25">
      <c r="A87" s="223"/>
      <c r="B87" s="226"/>
      <c r="C87" s="21" t="s">
        <v>249</v>
      </c>
      <c r="D87" s="22" t="s">
        <v>250</v>
      </c>
      <c r="E87" s="23">
        <v>520</v>
      </c>
      <c r="F87" s="71" t="s">
        <v>91</v>
      </c>
      <c r="G87" s="25">
        <f t="shared" si="67"/>
        <v>15184000</v>
      </c>
      <c r="H87" s="37"/>
      <c r="I87" s="25"/>
      <c r="J87" s="25"/>
      <c r="K87" s="60">
        <v>15184000</v>
      </c>
      <c r="L87" s="37"/>
      <c r="M87" s="37"/>
      <c r="N87" s="37"/>
      <c r="O87" s="37"/>
      <c r="P87" s="37"/>
      <c r="Q87" s="30"/>
      <c r="R87" s="37"/>
      <c r="S87" s="50"/>
      <c r="T87" s="25"/>
      <c r="U87" s="25"/>
      <c r="V87" s="25"/>
      <c r="W87" s="25"/>
      <c r="X87" s="25"/>
      <c r="Y87" s="25"/>
      <c r="Z87" s="25"/>
      <c r="AA87" s="61"/>
      <c r="AB87" s="27">
        <f t="shared" si="81"/>
        <v>1</v>
      </c>
      <c r="AC87" s="25">
        <f t="shared" si="68"/>
        <v>15184000</v>
      </c>
      <c r="AD87" s="25"/>
      <c r="AE87" s="25"/>
      <c r="AF87" s="25"/>
      <c r="AG87" s="25"/>
      <c r="AH87" s="25">
        <f>+'[4]ENERO 2016'!$O$854</f>
        <v>15184000</v>
      </c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7">
        <f t="shared" si="82"/>
        <v>0</v>
      </c>
      <c r="AY87" s="25">
        <f t="shared" si="69"/>
        <v>0</v>
      </c>
      <c r="AZ87" s="25">
        <f t="shared" si="70"/>
        <v>0</v>
      </c>
      <c r="BA87" s="25">
        <f t="shared" si="70"/>
        <v>0</v>
      </c>
      <c r="BB87" s="25">
        <f t="shared" si="70"/>
        <v>0</v>
      </c>
      <c r="BC87" s="25">
        <f t="shared" ref="BC87:BN90" si="96">+K87-AH87</f>
        <v>0</v>
      </c>
      <c r="BD87" s="25">
        <f t="shared" si="96"/>
        <v>0</v>
      </c>
      <c r="BE87" s="25">
        <f t="shared" si="96"/>
        <v>0</v>
      </c>
      <c r="BF87" s="58">
        <f t="shared" si="96"/>
        <v>0</v>
      </c>
      <c r="BG87" s="25">
        <f t="shared" si="96"/>
        <v>0</v>
      </c>
      <c r="BH87" s="25">
        <f t="shared" si="96"/>
        <v>0</v>
      </c>
      <c r="BI87" s="25">
        <f t="shared" si="96"/>
        <v>0</v>
      </c>
      <c r="BJ87" s="25">
        <f t="shared" si="96"/>
        <v>0</v>
      </c>
      <c r="BK87" s="25">
        <f t="shared" si="96"/>
        <v>0</v>
      </c>
      <c r="BL87" s="25">
        <f t="shared" si="96"/>
        <v>0</v>
      </c>
      <c r="BM87" s="25">
        <f t="shared" si="96"/>
        <v>0</v>
      </c>
      <c r="BN87" s="25">
        <f t="shared" si="96"/>
        <v>0</v>
      </c>
      <c r="BO87" s="25"/>
      <c r="BP87" s="25"/>
      <c r="BQ87" s="25">
        <f t="shared" si="72"/>
        <v>0</v>
      </c>
      <c r="BR87" s="25">
        <f t="shared" si="87"/>
        <v>0</v>
      </c>
      <c r="BS87" s="27">
        <f t="shared" si="83"/>
        <v>0.9517272787144363</v>
      </c>
      <c r="BT87" s="25">
        <f t="shared" si="74"/>
        <v>14451027</v>
      </c>
      <c r="BU87" s="25"/>
      <c r="BV87" s="25"/>
      <c r="BW87" s="25"/>
      <c r="BX87" s="25"/>
      <c r="BY87" s="25">
        <f>+'[1]JULIO 2016'!$H$2364</f>
        <v>14451027</v>
      </c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62">
        <f t="shared" si="84"/>
        <v>4.8272721285563702E-2</v>
      </c>
      <c r="CP87" s="25">
        <f t="shared" si="75"/>
        <v>732973</v>
      </c>
      <c r="CQ87" s="25">
        <f t="shared" si="91"/>
        <v>0</v>
      </c>
      <c r="CR87" s="58">
        <f t="shared" si="91"/>
        <v>0</v>
      </c>
      <c r="CS87" s="25">
        <f t="shared" si="91"/>
        <v>0</v>
      </c>
      <c r="CT87" s="25">
        <f t="shared" si="91"/>
        <v>732973</v>
      </c>
      <c r="CU87" s="58">
        <f t="shared" si="91"/>
        <v>0</v>
      </c>
      <c r="CV87" s="25">
        <f t="shared" si="91"/>
        <v>0</v>
      </c>
      <c r="CW87" s="58">
        <f t="shared" si="94"/>
        <v>0</v>
      </c>
      <c r="CX87" s="58">
        <f t="shared" si="94"/>
        <v>0</v>
      </c>
      <c r="CY87" s="25">
        <f t="shared" si="94"/>
        <v>0</v>
      </c>
      <c r="CZ87" s="58">
        <f t="shared" si="78"/>
        <v>0</v>
      </c>
      <c r="DA87" s="25">
        <f t="shared" si="78"/>
        <v>0</v>
      </c>
      <c r="DB87" s="25">
        <f t="shared" si="78"/>
        <v>0</v>
      </c>
      <c r="DC87" s="25">
        <f t="shared" si="95"/>
        <v>0</v>
      </c>
      <c r="DD87" s="25">
        <f t="shared" si="95"/>
        <v>0</v>
      </c>
      <c r="DE87" s="25">
        <f t="shared" si="95"/>
        <v>0</v>
      </c>
      <c r="DF87" s="25"/>
      <c r="DG87" s="25">
        <f>+X87-CL87</f>
        <v>0</v>
      </c>
      <c r="DH87" s="58">
        <f>Y87-CM87</f>
        <v>0</v>
      </c>
      <c r="DI87" s="25">
        <f>+Z87-CN87</f>
        <v>0</v>
      </c>
      <c r="DK87" s="188"/>
      <c r="DL87" s="188"/>
      <c r="DM87" s="188"/>
      <c r="DN87" s="188"/>
      <c r="DO87" s="188"/>
    </row>
    <row r="88" spans="1:119" ht="33.75" hidden="1" customHeight="1" x14ac:dyDescent="0.25">
      <c r="A88" s="223"/>
      <c r="B88" s="226"/>
      <c r="C88" s="21" t="s">
        <v>251</v>
      </c>
      <c r="D88" s="22" t="s">
        <v>252</v>
      </c>
      <c r="E88" s="23">
        <v>520</v>
      </c>
      <c r="F88" s="71" t="s">
        <v>91</v>
      </c>
      <c r="G88" s="25">
        <f t="shared" si="67"/>
        <v>17000000</v>
      </c>
      <c r="H88" s="37"/>
      <c r="I88" s="37"/>
      <c r="J88" s="37"/>
      <c r="K88" s="60">
        <v>16000000</v>
      </c>
      <c r="L88" s="37"/>
      <c r="M88" s="37"/>
      <c r="N88" s="37"/>
      <c r="O88" s="37"/>
      <c r="P88" s="37"/>
      <c r="Q88" s="30"/>
      <c r="R88" s="37"/>
      <c r="S88" s="60"/>
      <c r="T88" s="25"/>
      <c r="U88" s="25"/>
      <c r="V88" s="25"/>
      <c r="W88" s="25"/>
      <c r="X88" s="25"/>
      <c r="Y88" s="25"/>
      <c r="Z88" s="25">
        <f>1000000</f>
        <v>1000000</v>
      </c>
      <c r="AA88" s="61"/>
      <c r="AB88" s="27">
        <f t="shared" si="81"/>
        <v>0.26470588235294118</v>
      </c>
      <c r="AC88" s="25">
        <f t="shared" si="68"/>
        <v>4500000</v>
      </c>
      <c r="AD88" s="25"/>
      <c r="AE88" s="25"/>
      <c r="AF88" s="25"/>
      <c r="AG88" s="25"/>
      <c r="AH88" s="25">
        <f>+'[1]JULIO 2016'!$O$2376</f>
        <v>4500000</v>
      </c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7">
        <f t="shared" si="82"/>
        <v>0.73529411764705888</v>
      </c>
      <c r="AY88" s="25">
        <f t="shared" si="69"/>
        <v>12500000</v>
      </c>
      <c r="AZ88" s="25">
        <f t="shared" si="70"/>
        <v>0</v>
      </c>
      <c r="BA88" s="25">
        <f t="shared" si="70"/>
        <v>0</v>
      </c>
      <c r="BB88" s="25">
        <f t="shared" si="70"/>
        <v>0</v>
      </c>
      <c r="BC88" s="25">
        <f t="shared" si="96"/>
        <v>11500000</v>
      </c>
      <c r="BD88" s="25">
        <f t="shared" si="96"/>
        <v>0</v>
      </c>
      <c r="BE88" s="25">
        <f t="shared" si="96"/>
        <v>0</v>
      </c>
      <c r="BF88" s="58">
        <f t="shared" si="96"/>
        <v>0</v>
      </c>
      <c r="BG88" s="25">
        <f t="shared" si="96"/>
        <v>0</v>
      </c>
      <c r="BH88" s="25">
        <f t="shared" si="96"/>
        <v>0</v>
      </c>
      <c r="BI88" s="25">
        <f t="shared" si="96"/>
        <v>0</v>
      </c>
      <c r="BJ88" s="25">
        <f t="shared" si="96"/>
        <v>0</v>
      </c>
      <c r="BK88" s="25">
        <f t="shared" si="96"/>
        <v>0</v>
      </c>
      <c r="BL88" s="25">
        <f t="shared" si="96"/>
        <v>0</v>
      </c>
      <c r="BM88" s="25">
        <f t="shared" si="96"/>
        <v>0</v>
      </c>
      <c r="BN88" s="25">
        <f t="shared" si="96"/>
        <v>0</v>
      </c>
      <c r="BO88" s="25"/>
      <c r="BP88" s="25"/>
      <c r="BQ88" s="25">
        <f t="shared" si="72"/>
        <v>0</v>
      </c>
      <c r="BR88" s="25">
        <f t="shared" si="87"/>
        <v>1000000</v>
      </c>
      <c r="BS88" s="27">
        <f t="shared" si="83"/>
        <v>0.26470588235294118</v>
      </c>
      <c r="BT88" s="25">
        <f t="shared" si="74"/>
        <v>4500000</v>
      </c>
      <c r="BU88" s="25"/>
      <c r="BV88" s="25"/>
      <c r="BW88" s="25"/>
      <c r="BX88" s="25"/>
      <c r="BY88" s="25">
        <f>+'[1]JULIO 2016'!$H$2374</f>
        <v>4500000</v>
      </c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62">
        <f t="shared" si="84"/>
        <v>0.73529411764705888</v>
      </c>
      <c r="CP88" s="25">
        <f t="shared" si="75"/>
        <v>12500000</v>
      </c>
      <c r="CQ88" s="25">
        <f t="shared" si="91"/>
        <v>0</v>
      </c>
      <c r="CR88" s="58">
        <f t="shared" si="91"/>
        <v>0</v>
      </c>
      <c r="CS88" s="25">
        <f t="shared" si="91"/>
        <v>0</v>
      </c>
      <c r="CT88" s="25">
        <f t="shared" si="91"/>
        <v>11500000</v>
      </c>
      <c r="CU88" s="58">
        <f t="shared" si="91"/>
        <v>0</v>
      </c>
      <c r="CV88" s="25">
        <f t="shared" si="91"/>
        <v>0</v>
      </c>
      <c r="CW88" s="58">
        <f t="shared" si="94"/>
        <v>0</v>
      </c>
      <c r="CX88" s="58">
        <f t="shared" si="94"/>
        <v>0</v>
      </c>
      <c r="CY88" s="25">
        <f t="shared" si="94"/>
        <v>0</v>
      </c>
      <c r="CZ88" s="58">
        <f t="shared" si="78"/>
        <v>0</v>
      </c>
      <c r="DA88" s="25">
        <f t="shared" si="78"/>
        <v>0</v>
      </c>
      <c r="DB88" s="25">
        <f t="shared" si="78"/>
        <v>0</v>
      </c>
      <c r="DC88" s="25">
        <f t="shared" si="95"/>
        <v>0</v>
      </c>
      <c r="DD88" s="25">
        <f t="shared" si="95"/>
        <v>0</v>
      </c>
      <c r="DE88" s="25">
        <f t="shared" si="95"/>
        <v>0</v>
      </c>
      <c r="DF88" s="25"/>
      <c r="DG88" s="25">
        <f>+X88-CL88</f>
        <v>0</v>
      </c>
      <c r="DH88" s="58">
        <f>Y88-CM88</f>
        <v>0</v>
      </c>
      <c r="DI88" s="25">
        <f>+Z88-CN88</f>
        <v>1000000</v>
      </c>
      <c r="DK88" s="188"/>
      <c r="DL88" s="188"/>
      <c r="DM88" s="188"/>
      <c r="DN88" s="188"/>
      <c r="DO88" s="188"/>
    </row>
    <row r="89" spans="1:119" ht="21" hidden="1" customHeight="1" x14ac:dyDescent="0.25">
      <c r="A89" s="223"/>
      <c r="B89" s="226"/>
      <c r="C89" s="73" t="s">
        <v>253</v>
      </c>
      <c r="D89" s="22" t="s">
        <v>254</v>
      </c>
      <c r="E89" s="23">
        <v>520</v>
      </c>
      <c r="F89" s="71" t="s">
        <v>91</v>
      </c>
      <c r="G89" s="25">
        <f t="shared" si="67"/>
        <v>300709200</v>
      </c>
      <c r="H89" s="74"/>
      <c r="I89" s="74"/>
      <c r="J89" s="74"/>
      <c r="K89" s="60">
        <v>35709200</v>
      </c>
      <c r="L89" s="74"/>
      <c r="M89" s="74"/>
      <c r="N89" s="74"/>
      <c r="O89" s="74"/>
      <c r="P89" s="74"/>
      <c r="Q89" s="75"/>
      <c r="R89" s="74"/>
      <c r="S89" s="60">
        <v>265000000</v>
      </c>
      <c r="T89" s="76"/>
      <c r="U89" s="76"/>
      <c r="V89" s="76"/>
      <c r="W89" s="76"/>
      <c r="X89" s="76"/>
      <c r="Y89" s="76"/>
      <c r="Z89" s="76"/>
      <c r="AA89" s="61"/>
      <c r="AB89" s="27">
        <f t="shared" si="81"/>
        <v>1</v>
      </c>
      <c r="AC89" s="25">
        <f t="shared" si="68"/>
        <v>300709200</v>
      </c>
      <c r="AD89" s="76"/>
      <c r="AE89" s="76"/>
      <c r="AF89" s="76"/>
      <c r="AG89" s="76"/>
      <c r="AH89" s="76">
        <f>+'[4]ENERO 2016'!$O$864</f>
        <v>35709200</v>
      </c>
      <c r="AI89" s="76"/>
      <c r="AJ89" s="76"/>
      <c r="AK89" s="76"/>
      <c r="AL89" s="76"/>
      <c r="AM89" s="76"/>
      <c r="AN89" s="76"/>
      <c r="AO89" s="76"/>
      <c r="AP89" s="76">
        <f>+'[4]ENERO 2016'!$W$864</f>
        <v>265000000</v>
      </c>
      <c r="AQ89" s="76"/>
      <c r="AR89" s="76"/>
      <c r="AS89" s="76"/>
      <c r="AT89" s="76"/>
      <c r="AU89" s="76"/>
      <c r="AV89" s="76"/>
      <c r="AW89" s="76"/>
      <c r="AX89" s="27">
        <f t="shared" si="82"/>
        <v>0</v>
      </c>
      <c r="AY89" s="25">
        <f t="shared" si="69"/>
        <v>0</v>
      </c>
      <c r="AZ89" s="25">
        <f t="shared" si="70"/>
        <v>0</v>
      </c>
      <c r="BA89" s="25">
        <f t="shared" si="70"/>
        <v>0</v>
      </c>
      <c r="BB89" s="25">
        <f t="shared" si="70"/>
        <v>0</v>
      </c>
      <c r="BC89" s="25">
        <f t="shared" si="96"/>
        <v>0</v>
      </c>
      <c r="BD89" s="25">
        <f t="shared" si="96"/>
        <v>0</v>
      </c>
      <c r="BE89" s="25">
        <f t="shared" si="96"/>
        <v>0</v>
      </c>
      <c r="BF89" s="58">
        <f t="shared" si="96"/>
        <v>0</v>
      </c>
      <c r="BG89" s="25">
        <f t="shared" si="96"/>
        <v>0</v>
      </c>
      <c r="BH89" s="25">
        <f t="shared" si="96"/>
        <v>0</v>
      </c>
      <c r="BI89" s="25">
        <f t="shared" si="96"/>
        <v>0</v>
      </c>
      <c r="BJ89" s="25">
        <f t="shared" si="96"/>
        <v>0</v>
      </c>
      <c r="BK89" s="25">
        <f t="shared" si="96"/>
        <v>0</v>
      </c>
      <c r="BL89" s="25">
        <f t="shared" si="96"/>
        <v>0</v>
      </c>
      <c r="BM89" s="25">
        <f t="shared" si="96"/>
        <v>0</v>
      </c>
      <c r="BN89" s="25">
        <f t="shared" si="96"/>
        <v>0</v>
      </c>
      <c r="BO89" s="25"/>
      <c r="BP89" s="25">
        <f>+X89-AU89</f>
        <v>0</v>
      </c>
      <c r="BQ89" s="25">
        <f t="shared" si="72"/>
        <v>0</v>
      </c>
      <c r="BR89" s="25">
        <f t="shared" si="87"/>
        <v>0</v>
      </c>
      <c r="BS89" s="27">
        <f t="shared" si="83"/>
        <v>0.82837137673207206</v>
      </c>
      <c r="BT89" s="25">
        <f t="shared" si="74"/>
        <v>249098894</v>
      </c>
      <c r="BU89" s="76"/>
      <c r="BV89" s="76"/>
      <c r="BW89" s="76"/>
      <c r="BX89" s="76"/>
      <c r="BY89" s="76">
        <f>+'[1]JULIO 2016'!$H$2383</f>
        <v>33050686</v>
      </c>
      <c r="BZ89" s="76"/>
      <c r="CA89" s="76"/>
      <c r="CB89" s="76"/>
      <c r="CC89" s="76"/>
      <c r="CD89" s="76"/>
      <c r="CE89" s="76"/>
      <c r="CF89" s="76"/>
      <c r="CG89" s="76">
        <f>+'[1]JULIO 2016'!$H$2388+'[1]JULIO 2016'!$H$2391</f>
        <v>216048208</v>
      </c>
      <c r="CH89" s="76"/>
      <c r="CI89" s="76"/>
      <c r="CJ89" s="76"/>
      <c r="CK89" s="76"/>
      <c r="CL89" s="76"/>
      <c r="CM89" s="76"/>
      <c r="CN89" s="76"/>
      <c r="CO89" s="62">
        <f t="shared" si="84"/>
        <v>0.17162862326792794</v>
      </c>
      <c r="CP89" s="25">
        <f t="shared" si="75"/>
        <v>51610306</v>
      </c>
      <c r="CQ89" s="25">
        <f t="shared" si="91"/>
        <v>0</v>
      </c>
      <c r="CR89" s="58">
        <f t="shared" si="91"/>
        <v>0</v>
      </c>
      <c r="CS89" s="25">
        <f t="shared" si="91"/>
        <v>0</v>
      </c>
      <c r="CT89" s="25">
        <f t="shared" si="91"/>
        <v>2658514</v>
      </c>
      <c r="CU89" s="58">
        <f t="shared" si="91"/>
        <v>0</v>
      </c>
      <c r="CV89" s="25">
        <f t="shared" si="91"/>
        <v>0</v>
      </c>
      <c r="CW89" s="58">
        <f t="shared" si="94"/>
        <v>0</v>
      </c>
      <c r="CX89" s="58">
        <f t="shared" si="94"/>
        <v>0</v>
      </c>
      <c r="CY89" s="25">
        <f t="shared" si="94"/>
        <v>0</v>
      </c>
      <c r="CZ89" s="58">
        <f t="shared" si="78"/>
        <v>0</v>
      </c>
      <c r="DA89" s="58">
        <f t="shared" si="78"/>
        <v>0</v>
      </c>
      <c r="DB89" s="58">
        <f t="shared" si="78"/>
        <v>48951792</v>
      </c>
      <c r="DC89" s="58">
        <f>T89-CH89</f>
        <v>0</v>
      </c>
      <c r="DD89" s="58">
        <f>U89-CI89</f>
        <v>0</v>
      </c>
      <c r="DE89" s="58">
        <f>V89-CJ89</f>
        <v>0</v>
      </c>
      <c r="DF89" s="58"/>
      <c r="DG89" s="58">
        <f>X89-CL89</f>
        <v>0</v>
      </c>
      <c r="DH89" s="58">
        <f>Y89-CM89</f>
        <v>0</v>
      </c>
      <c r="DI89" s="58">
        <f>Z89-CN89</f>
        <v>0</v>
      </c>
      <c r="DK89" s="188"/>
      <c r="DL89" s="188"/>
      <c r="DM89" s="188"/>
      <c r="DN89" s="188"/>
      <c r="DO89" s="188"/>
    </row>
    <row r="90" spans="1:119" ht="57" hidden="1" customHeight="1" x14ac:dyDescent="0.25">
      <c r="A90" s="224"/>
      <c r="B90" s="227"/>
      <c r="C90" s="21" t="s">
        <v>255</v>
      </c>
      <c r="D90" s="22" t="s">
        <v>256</v>
      </c>
      <c r="E90" s="23">
        <v>520</v>
      </c>
      <c r="F90" s="24" t="s">
        <v>257</v>
      </c>
      <c r="G90" s="25">
        <f t="shared" si="67"/>
        <v>33555444</v>
      </c>
      <c r="H90" s="74"/>
      <c r="I90" s="74"/>
      <c r="J90" s="74"/>
      <c r="K90" s="74"/>
      <c r="L90" s="74"/>
      <c r="M90" s="74"/>
      <c r="N90" s="74"/>
      <c r="O90" s="74"/>
      <c r="P90" s="74"/>
      <c r="Q90" s="75"/>
      <c r="R90" s="74"/>
      <c r="S90" s="60"/>
      <c r="T90" s="76"/>
      <c r="U90" s="76"/>
      <c r="V90" s="76"/>
      <c r="W90" s="76"/>
      <c r="X90" s="76"/>
      <c r="Y90" s="76"/>
      <c r="Z90" s="76">
        <f>26599846+5000000+955598+1000000</f>
        <v>33555444</v>
      </c>
      <c r="AA90" s="61"/>
      <c r="AB90" s="27">
        <f t="shared" si="81"/>
        <v>2.4735181569941377E-2</v>
      </c>
      <c r="AC90" s="25">
        <f t="shared" si="68"/>
        <v>830000</v>
      </c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>
        <f>+'[7]MAYO 2016'!$AG$1923</f>
        <v>830000</v>
      </c>
      <c r="AX90" s="27">
        <f t="shared" si="82"/>
        <v>0.97526481843005863</v>
      </c>
      <c r="AY90" s="25">
        <f t="shared" si="69"/>
        <v>32725444</v>
      </c>
      <c r="AZ90" s="25">
        <f t="shared" si="70"/>
        <v>0</v>
      </c>
      <c r="BA90" s="25">
        <f t="shared" si="70"/>
        <v>0</v>
      </c>
      <c r="BB90" s="25">
        <f t="shared" si="70"/>
        <v>0</v>
      </c>
      <c r="BC90" s="25">
        <f t="shared" si="96"/>
        <v>0</v>
      </c>
      <c r="BD90" s="25">
        <f t="shared" si="96"/>
        <v>0</v>
      </c>
      <c r="BE90" s="25">
        <f t="shared" si="96"/>
        <v>0</v>
      </c>
      <c r="BF90" s="58">
        <f t="shared" si="96"/>
        <v>0</v>
      </c>
      <c r="BG90" s="25">
        <f t="shared" si="96"/>
        <v>0</v>
      </c>
      <c r="BH90" s="25">
        <f t="shared" si="96"/>
        <v>0</v>
      </c>
      <c r="BI90" s="25">
        <f t="shared" si="96"/>
        <v>0</v>
      </c>
      <c r="BJ90" s="25">
        <f t="shared" si="96"/>
        <v>0</v>
      </c>
      <c r="BK90" s="25">
        <f t="shared" si="96"/>
        <v>0</v>
      </c>
      <c r="BL90" s="25">
        <f t="shared" si="96"/>
        <v>0</v>
      </c>
      <c r="BM90" s="25">
        <f t="shared" si="96"/>
        <v>0</v>
      </c>
      <c r="BN90" s="25">
        <f t="shared" si="96"/>
        <v>0</v>
      </c>
      <c r="BO90" s="25"/>
      <c r="BP90" s="25">
        <f>+X90-AU90</f>
        <v>0</v>
      </c>
      <c r="BQ90" s="25">
        <f t="shared" si="72"/>
        <v>0</v>
      </c>
      <c r="BR90" s="25">
        <f t="shared" si="87"/>
        <v>32725444</v>
      </c>
      <c r="BS90" s="27">
        <f t="shared" si="83"/>
        <v>2.4735181569941377E-2</v>
      </c>
      <c r="BT90" s="25">
        <f t="shared" si="74"/>
        <v>830000</v>
      </c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>
        <f>+'[7]MAYO 2016'!$H$1921</f>
        <v>830000</v>
      </c>
      <c r="CO90" s="62">
        <f t="shared" si="84"/>
        <v>0.97526481843005863</v>
      </c>
      <c r="CP90" s="25">
        <f t="shared" si="75"/>
        <v>32725444</v>
      </c>
      <c r="CQ90" s="25">
        <f t="shared" si="91"/>
        <v>0</v>
      </c>
      <c r="CR90" s="58">
        <f t="shared" si="91"/>
        <v>0</v>
      </c>
      <c r="CS90" s="25">
        <f t="shared" si="91"/>
        <v>0</v>
      </c>
      <c r="CT90" s="25">
        <f t="shared" si="91"/>
        <v>0</v>
      </c>
      <c r="CU90" s="58">
        <f t="shared" si="91"/>
        <v>0</v>
      </c>
      <c r="CV90" s="25">
        <f t="shared" si="91"/>
        <v>0</v>
      </c>
      <c r="CW90" s="58">
        <f t="shared" si="94"/>
        <v>0</v>
      </c>
      <c r="CX90" s="58">
        <f t="shared" si="94"/>
        <v>0</v>
      </c>
      <c r="CY90" s="25">
        <f t="shared" si="94"/>
        <v>0</v>
      </c>
      <c r="CZ90" s="25">
        <f t="shared" si="94"/>
        <v>0</v>
      </c>
      <c r="DA90" s="25">
        <f t="shared" si="94"/>
        <v>0</v>
      </c>
      <c r="DB90" s="25">
        <f t="shared" si="94"/>
        <v>0</v>
      </c>
      <c r="DC90" s="25">
        <f t="shared" si="94"/>
        <v>0</v>
      </c>
      <c r="DD90" s="25">
        <f t="shared" si="94"/>
        <v>0</v>
      </c>
      <c r="DE90" s="25">
        <f t="shared" si="94"/>
        <v>0</v>
      </c>
      <c r="DF90" s="25"/>
      <c r="DG90" s="25">
        <f>+X90-CL90</f>
        <v>0</v>
      </c>
      <c r="DH90" s="25">
        <f>+Y90-CM90</f>
        <v>0</v>
      </c>
      <c r="DI90" s="25">
        <f>+Z90-CN90</f>
        <v>32725444</v>
      </c>
      <c r="DK90" s="188"/>
      <c r="DL90" s="188"/>
      <c r="DM90" s="188"/>
      <c r="DN90" s="188"/>
      <c r="DO90" s="188"/>
    </row>
    <row r="91" spans="1:119" s="48" customFormat="1" ht="20.25" customHeight="1" thickTop="1" thickBot="1" x14ac:dyDescent="0.3">
      <c r="A91" s="77"/>
      <c r="B91" s="284" t="s">
        <v>377</v>
      </c>
      <c r="C91" s="285"/>
      <c r="D91" s="285"/>
      <c r="E91" s="285"/>
      <c r="F91" s="286"/>
      <c r="G91" s="65">
        <f>SUM(G59:G90)</f>
        <v>1622930241</v>
      </c>
      <c r="H91" s="65">
        <f>SUM(H59:H88)</f>
        <v>0</v>
      </c>
      <c r="I91" s="65">
        <f>SUM(I59:I88)</f>
        <v>0</v>
      </c>
      <c r="J91" s="65">
        <f>SUM(J59:J88)</f>
        <v>0</v>
      </c>
      <c r="K91" s="65">
        <f>SUM(K59:K90)</f>
        <v>520000000</v>
      </c>
      <c r="L91" s="65">
        <f t="shared" ref="L91:Q91" si="97">SUM(L59:L88)</f>
        <v>50000000</v>
      </c>
      <c r="M91" s="65">
        <f t="shared" si="97"/>
        <v>0</v>
      </c>
      <c r="N91" s="65">
        <f t="shared" si="97"/>
        <v>0</v>
      </c>
      <c r="O91" s="65">
        <f t="shared" si="97"/>
        <v>0</v>
      </c>
      <c r="P91" s="65">
        <f t="shared" si="97"/>
        <v>0</v>
      </c>
      <c r="Q91" s="65">
        <f t="shared" si="97"/>
        <v>0</v>
      </c>
      <c r="R91" s="65">
        <f>SUM(R59:R90)</f>
        <v>200000000</v>
      </c>
      <c r="S91" s="65">
        <f>SUM(S59:S90)</f>
        <v>333901442</v>
      </c>
      <c r="T91" s="65">
        <f t="shared" ref="T91:Y91" si="98">SUM(T59:T88)</f>
        <v>0</v>
      </c>
      <c r="U91" s="65">
        <f t="shared" si="98"/>
        <v>0</v>
      </c>
      <c r="V91" s="65">
        <f t="shared" si="98"/>
        <v>0</v>
      </c>
      <c r="W91" s="65">
        <f t="shared" si="98"/>
        <v>0</v>
      </c>
      <c r="X91" s="65">
        <f t="shared" si="98"/>
        <v>0</v>
      </c>
      <c r="Y91" s="65">
        <f t="shared" si="98"/>
        <v>0</v>
      </c>
      <c r="Z91" s="65">
        <f>SUM(Z59:Z90)</f>
        <v>519028799</v>
      </c>
      <c r="AB91" s="44">
        <f t="shared" si="81"/>
        <v>0.78489074010667848</v>
      </c>
      <c r="AC91" s="65">
        <f>SUM(AC59:AC90)</f>
        <v>1273822918</v>
      </c>
      <c r="AD91" s="65"/>
      <c r="AE91" s="65">
        <f t="shared" ref="AE91:AW91" si="99">SUM(AE59:AE90)</f>
        <v>0</v>
      </c>
      <c r="AF91" s="65">
        <f t="shared" si="99"/>
        <v>0</v>
      </c>
      <c r="AG91" s="65">
        <f t="shared" si="99"/>
        <v>0</v>
      </c>
      <c r="AH91" s="65">
        <f t="shared" si="99"/>
        <v>314186967</v>
      </c>
      <c r="AI91" s="65">
        <f t="shared" si="99"/>
        <v>35855289</v>
      </c>
      <c r="AJ91" s="65">
        <f t="shared" si="99"/>
        <v>0</v>
      </c>
      <c r="AK91" s="65">
        <f t="shared" si="99"/>
        <v>0</v>
      </c>
      <c r="AL91" s="65">
        <f t="shared" si="99"/>
        <v>0</v>
      </c>
      <c r="AM91" s="65">
        <f t="shared" si="99"/>
        <v>0</v>
      </c>
      <c r="AN91" s="65">
        <f t="shared" si="99"/>
        <v>0</v>
      </c>
      <c r="AO91" s="65">
        <f t="shared" si="99"/>
        <v>196388655</v>
      </c>
      <c r="AP91" s="65">
        <f t="shared" si="99"/>
        <v>286026149</v>
      </c>
      <c r="AQ91" s="65">
        <f t="shared" si="99"/>
        <v>0</v>
      </c>
      <c r="AR91" s="65">
        <f t="shared" si="99"/>
        <v>0</v>
      </c>
      <c r="AS91" s="65">
        <f t="shared" si="99"/>
        <v>0</v>
      </c>
      <c r="AT91" s="65">
        <f t="shared" si="99"/>
        <v>0</v>
      </c>
      <c r="AU91" s="65">
        <f t="shared" si="99"/>
        <v>0</v>
      </c>
      <c r="AV91" s="65">
        <f t="shared" si="99"/>
        <v>0</v>
      </c>
      <c r="AW91" s="65">
        <f t="shared" si="99"/>
        <v>441365858</v>
      </c>
      <c r="AX91" s="44">
        <f t="shared" si="82"/>
        <v>0.21510925989332152</v>
      </c>
      <c r="AY91" s="65">
        <f>SUM(AY59:AY90)</f>
        <v>349107323</v>
      </c>
      <c r="AZ91" s="65">
        <f t="shared" ref="AZ91:BR91" si="100">SUM(AZ59:AZ90)</f>
        <v>0</v>
      </c>
      <c r="BA91" s="65">
        <f t="shared" si="100"/>
        <v>0</v>
      </c>
      <c r="BB91" s="65">
        <f t="shared" si="100"/>
        <v>0</v>
      </c>
      <c r="BC91" s="65">
        <f t="shared" si="100"/>
        <v>205813033</v>
      </c>
      <c r="BD91" s="65">
        <f t="shared" si="100"/>
        <v>14144711</v>
      </c>
      <c r="BE91" s="65">
        <f t="shared" si="100"/>
        <v>0</v>
      </c>
      <c r="BF91" s="65">
        <f t="shared" si="100"/>
        <v>0</v>
      </c>
      <c r="BG91" s="65">
        <f t="shared" si="100"/>
        <v>0</v>
      </c>
      <c r="BH91" s="65">
        <f t="shared" si="100"/>
        <v>0</v>
      </c>
      <c r="BI91" s="65">
        <f t="shared" si="100"/>
        <v>0</v>
      </c>
      <c r="BJ91" s="65">
        <f t="shared" si="100"/>
        <v>3611345</v>
      </c>
      <c r="BK91" s="65">
        <f t="shared" si="100"/>
        <v>47875293</v>
      </c>
      <c r="BL91" s="65">
        <f t="shared" si="100"/>
        <v>0</v>
      </c>
      <c r="BM91" s="65">
        <f t="shared" si="100"/>
        <v>0</v>
      </c>
      <c r="BN91" s="65">
        <f t="shared" si="100"/>
        <v>0</v>
      </c>
      <c r="BO91" s="65">
        <f t="shared" si="100"/>
        <v>0</v>
      </c>
      <c r="BP91" s="65">
        <f t="shared" si="100"/>
        <v>0</v>
      </c>
      <c r="BQ91" s="65">
        <f t="shared" si="100"/>
        <v>0</v>
      </c>
      <c r="BR91" s="65">
        <f t="shared" si="100"/>
        <v>77662941</v>
      </c>
      <c r="BS91" s="44">
        <f t="shared" si="83"/>
        <v>0.70239513763549377</v>
      </c>
      <c r="BT91" s="65">
        <f t="shared" ref="BT91:CJ91" si="101">SUM(BT59:BT90)</f>
        <v>1139938310</v>
      </c>
      <c r="BU91" s="65">
        <f t="shared" si="101"/>
        <v>0</v>
      </c>
      <c r="BV91" s="65">
        <f t="shared" si="101"/>
        <v>0</v>
      </c>
      <c r="BW91" s="65">
        <f t="shared" si="101"/>
        <v>0</v>
      </c>
      <c r="BX91" s="65">
        <f t="shared" si="101"/>
        <v>0</v>
      </c>
      <c r="BY91" s="65">
        <f t="shared" si="101"/>
        <v>291597459</v>
      </c>
      <c r="BZ91" s="65">
        <f t="shared" si="101"/>
        <v>26855289</v>
      </c>
      <c r="CA91" s="65">
        <f t="shared" si="101"/>
        <v>0</v>
      </c>
      <c r="CB91" s="65">
        <f t="shared" si="101"/>
        <v>0</v>
      </c>
      <c r="CC91" s="65">
        <f t="shared" si="101"/>
        <v>0</v>
      </c>
      <c r="CD91" s="65">
        <f t="shared" si="101"/>
        <v>0</v>
      </c>
      <c r="CE91" s="65">
        <f t="shared" si="101"/>
        <v>0</v>
      </c>
      <c r="CF91" s="65">
        <f t="shared" si="101"/>
        <v>185375614</v>
      </c>
      <c r="CG91" s="65">
        <f t="shared" si="101"/>
        <v>236850282</v>
      </c>
      <c r="CH91" s="65">
        <f t="shared" si="101"/>
        <v>0</v>
      </c>
      <c r="CI91" s="65">
        <f t="shared" si="101"/>
        <v>0</v>
      </c>
      <c r="CJ91" s="65">
        <f t="shared" si="101"/>
        <v>0</v>
      </c>
      <c r="CK91" s="65"/>
      <c r="CL91" s="65">
        <f>SUM(CL59:CL90)</f>
        <v>0</v>
      </c>
      <c r="CM91" s="65">
        <f>SUM(CM59:CM90)</f>
        <v>0</v>
      </c>
      <c r="CN91" s="65">
        <f>SUM(CN59:CN90)</f>
        <v>399259666</v>
      </c>
      <c r="CO91" s="44">
        <f t="shared" si="84"/>
        <v>0.29760486236450623</v>
      </c>
      <c r="CP91" s="65">
        <f t="shared" ref="CP91:DI91" si="102">SUM(CP59:CP90)</f>
        <v>482991931</v>
      </c>
      <c r="CQ91" s="65">
        <f t="shared" si="102"/>
        <v>0</v>
      </c>
      <c r="CR91" s="65">
        <f t="shared" si="102"/>
        <v>0</v>
      </c>
      <c r="CS91" s="65">
        <f t="shared" si="102"/>
        <v>0</v>
      </c>
      <c r="CT91" s="65">
        <f t="shared" si="102"/>
        <v>228402541</v>
      </c>
      <c r="CU91" s="65">
        <f t="shared" si="102"/>
        <v>23144711</v>
      </c>
      <c r="CV91" s="65">
        <f t="shared" si="102"/>
        <v>0</v>
      </c>
      <c r="CW91" s="65">
        <f t="shared" si="102"/>
        <v>0</v>
      </c>
      <c r="CX91" s="65">
        <f t="shared" si="102"/>
        <v>0</v>
      </c>
      <c r="CY91" s="65">
        <f t="shared" si="102"/>
        <v>0</v>
      </c>
      <c r="CZ91" s="65">
        <f t="shared" si="102"/>
        <v>0</v>
      </c>
      <c r="DA91" s="65">
        <f t="shared" si="102"/>
        <v>14624386</v>
      </c>
      <c r="DB91" s="65">
        <f t="shared" si="102"/>
        <v>97051160</v>
      </c>
      <c r="DC91" s="65">
        <f t="shared" si="102"/>
        <v>0</v>
      </c>
      <c r="DD91" s="65">
        <f t="shared" si="102"/>
        <v>0</v>
      </c>
      <c r="DE91" s="65">
        <f t="shared" si="102"/>
        <v>0</v>
      </c>
      <c r="DF91" s="65">
        <f t="shared" si="102"/>
        <v>0</v>
      </c>
      <c r="DG91" s="65">
        <f t="shared" si="102"/>
        <v>0</v>
      </c>
      <c r="DH91" s="65">
        <f t="shared" si="102"/>
        <v>0</v>
      </c>
      <c r="DI91" s="65">
        <f t="shared" si="102"/>
        <v>119769133</v>
      </c>
      <c r="DK91" s="188" t="s">
        <v>393</v>
      </c>
      <c r="DL91" s="188"/>
      <c r="DM91" s="190">
        <v>1622930241</v>
      </c>
      <c r="DN91" s="191">
        <v>1139938310</v>
      </c>
      <c r="DO91" s="192">
        <v>0.70240000000000002</v>
      </c>
    </row>
    <row r="92" spans="1:119" ht="6" hidden="1" customHeight="1" thickTop="1" x14ac:dyDescent="0.25">
      <c r="B92" s="78"/>
      <c r="C92" s="79"/>
      <c r="D92" s="80"/>
      <c r="E92" s="81"/>
      <c r="F92" s="82"/>
      <c r="G92" s="83"/>
      <c r="H92" s="83"/>
      <c r="I92" s="83"/>
      <c r="J92" s="83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5"/>
      <c r="AB92" s="86"/>
      <c r="AC92" s="87"/>
      <c r="AD92" s="87"/>
      <c r="AE92" s="87"/>
      <c r="AF92" s="87"/>
      <c r="AG92" s="87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9"/>
      <c r="AY92" s="87"/>
      <c r="AZ92" s="87"/>
      <c r="BA92" s="87"/>
      <c r="BB92" s="87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89"/>
      <c r="BT92" s="87"/>
      <c r="BU92" s="87"/>
      <c r="BV92" s="87"/>
      <c r="BW92" s="87"/>
      <c r="BX92" s="87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9"/>
      <c r="CP92" s="87"/>
      <c r="CQ92" s="87"/>
      <c r="CR92" s="87"/>
      <c r="CS92" s="87"/>
      <c r="CT92" s="90"/>
      <c r="CU92" s="90"/>
      <c r="CV92" s="90"/>
      <c r="CW92" s="90"/>
      <c r="CX92" s="90"/>
      <c r="CY92" s="90"/>
      <c r="CZ92" s="90"/>
      <c r="DA92" s="90"/>
      <c r="DB92" s="90"/>
      <c r="DC92" s="90"/>
      <c r="DD92" s="90"/>
      <c r="DE92" s="90"/>
      <c r="DF92" s="90"/>
      <c r="DG92" s="90"/>
      <c r="DH92" s="90"/>
      <c r="DI92" s="90"/>
      <c r="DK92" s="188"/>
      <c r="DL92" s="188"/>
      <c r="DM92" s="188"/>
      <c r="DN92" s="188"/>
      <c r="DO92" s="188"/>
    </row>
    <row r="93" spans="1:119" s="48" customFormat="1" ht="23.25" hidden="1" customHeight="1" x14ac:dyDescent="0.25">
      <c r="A93" s="242" t="s">
        <v>259</v>
      </c>
      <c r="B93" s="225" t="s">
        <v>260</v>
      </c>
      <c r="C93" s="73" t="s">
        <v>261</v>
      </c>
      <c r="D93" s="22" t="s">
        <v>262</v>
      </c>
      <c r="E93" s="23">
        <v>301</v>
      </c>
      <c r="F93" s="24" t="s">
        <v>263</v>
      </c>
      <c r="G93" s="25">
        <f t="shared" ref="G93:G107" si="103">SUM(H93:Z93)</f>
        <v>85000000</v>
      </c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>
        <v>85000000</v>
      </c>
      <c r="W93" s="25"/>
      <c r="X93" s="25"/>
      <c r="Y93" s="25"/>
      <c r="Z93" s="25"/>
      <c r="AB93" s="27">
        <f t="shared" ref="AB93:AB128" si="104">+AC93/G93</f>
        <v>0.33628235294117648</v>
      </c>
      <c r="AC93" s="25">
        <f t="shared" ref="AC93:AC107" si="105">SUM(AD93:AW93)</f>
        <v>28584000</v>
      </c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>
        <f>+'[6]JUNIO 2016'!$Z$449</f>
        <v>28584000</v>
      </c>
      <c r="AT93" s="25"/>
      <c r="AU93" s="25"/>
      <c r="AV93" s="25"/>
      <c r="AW93" s="25"/>
      <c r="AX93" s="27">
        <f t="shared" ref="AX93:AX128" si="106">1-AB93</f>
        <v>0.66371764705882352</v>
      </c>
      <c r="AY93" s="25">
        <f t="shared" ref="AY93:AY107" si="107">SUM(AZ93:BR93)</f>
        <v>56416000</v>
      </c>
      <c r="AZ93" s="25">
        <f t="shared" ref="AZ93:BN107" si="108">H93-AE93</f>
        <v>0</v>
      </c>
      <c r="BA93" s="25">
        <f t="shared" si="108"/>
        <v>0</v>
      </c>
      <c r="BB93" s="25">
        <f t="shared" si="108"/>
        <v>0</v>
      </c>
      <c r="BC93" s="25">
        <f t="shared" ref="BC93:BN99" si="109">+K93-AH93</f>
        <v>0</v>
      </c>
      <c r="BD93" s="25">
        <f t="shared" si="109"/>
        <v>0</v>
      </c>
      <c r="BE93" s="25">
        <f t="shared" si="109"/>
        <v>0</v>
      </c>
      <c r="BF93" s="25">
        <f t="shared" si="109"/>
        <v>0</v>
      </c>
      <c r="BG93" s="25">
        <f t="shared" si="109"/>
        <v>0</v>
      </c>
      <c r="BH93" s="25">
        <f t="shared" si="109"/>
        <v>0</v>
      </c>
      <c r="BI93" s="25">
        <f t="shared" si="109"/>
        <v>0</v>
      </c>
      <c r="BJ93" s="25">
        <f t="shared" si="109"/>
        <v>0</v>
      </c>
      <c r="BK93" s="25">
        <f t="shared" si="109"/>
        <v>0</v>
      </c>
      <c r="BL93" s="25">
        <f t="shared" si="109"/>
        <v>0</v>
      </c>
      <c r="BM93" s="25">
        <f t="shared" si="109"/>
        <v>0</v>
      </c>
      <c r="BN93" s="25">
        <f t="shared" si="109"/>
        <v>56416000</v>
      </c>
      <c r="BO93" s="25"/>
      <c r="BP93" s="25"/>
      <c r="BQ93" s="25">
        <f t="shared" ref="BQ93:BQ107" si="110">Y93-AV93</f>
        <v>0</v>
      </c>
      <c r="BR93" s="25">
        <f t="shared" ref="BR93:BR99" si="111">+Z93-AW93</f>
        <v>0</v>
      </c>
      <c r="BS93" s="27">
        <f t="shared" ref="BS93:BS128" si="112">+BT93/G93</f>
        <v>0.25894296470588235</v>
      </c>
      <c r="BT93" s="25">
        <f t="shared" ref="BT93:BT107" si="113">SUM(BU93:CN93)</f>
        <v>22010152</v>
      </c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>
        <f>+'[1]JULIO 2016'!$H$536</f>
        <v>22010152</v>
      </c>
      <c r="CK93" s="25"/>
      <c r="CL93" s="25"/>
      <c r="CM93" s="25"/>
      <c r="CN93" s="25"/>
      <c r="CO93" s="27">
        <f t="shared" ref="CO93:CO128" si="114">1-BS93</f>
        <v>0.74105703529411771</v>
      </c>
      <c r="CP93" s="25">
        <f t="shared" ref="CP93:CP107" si="115">SUM(CQ93:DI93)</f>
        <v>62989848</v>
      </c>
      <c r="CQ93" s="25">
        <f t="shared" ref="CQ93:CY107" si="116">H93-BV93</f>
        <v>0</v>
      </c>
      <c r="CR93" s="25">
        <f t="shared" si="116"/>
        <v>0</v>
      </c>
      <c r="CS93" s="25">
        <f t="shared" si="116"/>
        <v>0</v>
      </c>
      <c r="CT93" s="25">
        <f t="shared" si="116"/>
        <v>0</v>
      </c>
      <c r="CU93" s="25">
        <f t="shared" si="116"/>
        <v>0</v>
      </c>
      <c r="CV93" s="25">
        <f t="shared" si="116"/>
        <v>0</v>
      </c>
      <c r="CW93" s="25">
        <f t="shared" ref="CW93:CY98" si="117">+N93-CB93</f>
        <v>0</v>
      </c>
      <c r="CX93" s="25">
        <f t="shared" si="117"/>
        <v>0</v>
      </c>
      <c r="CY93" s="25">
        <f t="shared" si="117"/>
        <v>0</v>
      </c>
      <c r="CZ93" s="25">
        <f t="shared" ref="CZ93:DB107" si="118">Q93-CE93</f>
        <v>0</v>
      </c>
      <c r="DA93" s="25">
        <f t="shared" si="118"/>
        <v>0</v>
      </c>
      <c r="DB93" s="25">
        <f t="shared" si="118"/>
        <v>0</v>
      </c>
      <c r="DC93" s="25">
        <f t="shared" ref="DC93:DE99" si="119">+T93-CH93</f>
        <v>0</v>
      </c>
      <c r="DD93" s="25">
        <f t="shared" si="119"/>
        <v>0</v>
      </c>
      <c r="DE93" s="25">
        <f t="shared" si="119"/>
        <v>62989848</v>
      </c>
      <c r="DF93" s="25"/>
      <c r="DG93" s="25">
        <f t="shared" ref="DG93:DI99" si="120">+X93-CL93</f>
        <v>0</v>
      </c>
      <c r="DH93" s="25">
        <f t="shared" si="120"/>
        <v>0</v>
      </c>
      <c r="DI93" s="25">
        <f t="shared" si="120"/>
        <v>0</v>
      </c>
      <c r="DK93" s="188"/>
      <c r="DL93" s="188"/>
      <c r="DM93" s="188"/>
      <c r="DN93" s="188"/>
      <c r="DO93" s="188"/>
    </row>
    <row r="94" spans="1:119" s="48" customFormat="1" ht="27.75" hidden="1" customHeight="1" x14ac:dyDescent="0.25">
      <c r="A94" s="242"/>
      <c r="B94" s="226"/>
      <c r="C94" s="73" t="s">
        <v>264</v>
      </c>
      <c r="D94" s="22" t="s">
        <v>265</v>
      </c>
      <c r="E94" s="23">
        <v>301</v>
      </c>
      <c r="F94" s="24" t="s">
        <v>263</v>
      </c>
      <c r="G94" s="25">
        <f t="shared" si="103"/>
        <v>55000000</v>
      </c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>
        <v>55000000</v>
      </c>
      <c r="W94" s="25"/>
      <c r="X94" s="25"/>
      <c r="Y94" s="25"/>
      <c r="Z94" s="25"/>
      <c r="AB94" s="27">
        <f t="shared" si="104"/>
        <v>1</v>
      </c>
      <c r="AC94" s="25">
        <f t="shared" si="105"/>
        <v>55000000</v>
      </c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>
        <f>+'[6]JUNIO 2016'!$Z$461</f>
        <v>55000000</v>
      </c>
      <c r="AT94" s="25"/>
      <c r="AU94" s="25"/>
      <c r="AV94" s="25"/>
      <c r="AW94" s="25"/>
      <c r="AX94" s="27">
        <f t="shared" si="106"/>
        <v>0</v>
      </c>
      <c r="AY94" s="25">
        <f t="shared" si="107"/>
        <v>0</v>
      </c>
      <c r="AZ94" s="25">
        <f t="shared" si="108"/>
        <v>0</v>
      </c>
      <c r="BA94" s="25">
        <f t="shared" si="108"/>
        <v>0</v>
      </c>
      <c r="BB94" s="25">
        <f t="shared" si="108"/>
        <v>0</v>
      </c>
      <c r="BC94" s="25">
        <f t="shared" si="109"/>
        <v>0</v>
      </c>
      <c r="BD94" s="25">
        <f t="shared" si="109"/>
        <v>0</v>
      </c>
      <c r="BE94" s="25">
        <f t="shared" si="109"/>
        <v>0</v>
      </c>
      <c r="BF94" s="25">
        <f t="shared" si="109"/>
        <v>0</v>
      </c>
      <c r="BG94" s="25">
        <f t="shared" si="109"/>
        <v>0</v>
      </c>
      <c r="BH94" s="25">
        <f t="shared" si="109"/>
        <v>0</v>
      </c>
      <c r="BI94" s="25">
        <f t="shared" si="109"/>
        <v>0</v>
      </c>
      <c r="BJ94" s="25">
        <f t="shared" si="109"/>
        <v>0</v>
      </c>
      <c r="BK94" s="25">
        <f t="shared" si="109"/>
        <v>0</v>
      </c>
      <c r="BL94" s="25">
        <f t="shared" si="109"/>
        <v>0</v>
      </c>
      <c r="BM94" s="25">
        <f t="shared" si="109"/>
        <v>0</v>
      </c>
      <c r="BN94" s="25">
        <f t="shared" si="109"/>
        <v>0</v>
      </c>
      <c r="BO94" s="25"/>
      <c r="BP94" s="25"/>
      <c r="BQ94" s="25">
        <f t="shared" si="110"/>
        <v>0</v>
      </c>
      <c r="BR94" s="25">
        <f t="shared" si="111"/>
        <v>0</v>
      </c>
      <c r="BS94" s="27">
        <f t="shared" si="112"/>
        <v>0.87157052727272732</v>
      </c>
      <c r="BT94" s="25">
        <f t="shared" si="113"/>
        <v>47936379</v>
      </c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>
        <f>+'[1]JULIO 2016'!$H$550</f>
        <v>47936379</v>
      </c>
      <c r="CK94" s="25"/>
      <c r="CL94" s="25"/>
      <c r="CM94" s="25"/>
      <c r="CN94" s="25"/>
      <c r="CO94" s="27">
        <f t="shared" si="114"/>
        <v>0.12842947272727268</v>
      </c>
      <c r="CP94" s="25">
        <f t="shared" si="115"/>
        <v>7063621</v>
      </c>
      <c r="CQ94" s="25">
        <f t="shared" si="116"/>
        <v>0</v>
      </c>
      <c r="CR94" s="25">
        <f t="shared" si="116"/>
        <v>0</v>
      </c>
      <c r="CS94" s="25">
        <f t="shared" si="116"/>
        <v>0</v>
      </c>
      <c r="CT94" s="25">
        <f t="shared" si="116"/>
        <v>0</v>
      </c>
      <c r="CU94" s="25">
        <f t="shared" si="116"/>
        <v>0</v>
      </c>
      <c r="CV94" s="25">
        <f t="shared" si="116"/>
        <v>0</v>
      </c>
      <c r="CW94" s="25">
        <f t="shared" si="117"/>
        <v>0</v>
      </c>
      <c r="CX94" s="25">
        <f t="shared" si="117"/>
        <v>0</v>
      </c>
      <c r="CY94" s="25">
        <f t="shared" si="117"/>
        <v>0</v>
      </c>
      <c r="CZ94" s="25">
        <f t="shared" si="118"/>
        <v>0</v>
      </c>
      <c r="DA94" s="25">
        <f t="shared" si="118"/>
        <v>0</v>
      </c>
      <c r="DB94" s="25">
        <f t="shared" si="118"/>
        <v>0</v>
      </c>
      <c r="DC94" s="25">
        <f t="shared" si="119"/>
        <v>0</v>
      </c>
      <c r="DD94" s="25">
        <f t="shared" si="119"/>
        <v>0</v>
      </c>
      <c r="DE94" s="25">
        <f t="shared" si="119"/>
        <v>7063621</v>
      </c>
      <c r="DF94" s="25"/>
      <c r="DG94" s="25">
        <f t="shared" si="120"/>
        <v>0</v>
      </c>
      <c r="DH94" s="25">
        <f t="shared" si="120"/>
        <v>0</v>
      </c>
      <c r="DI94" s="25">
        <f t="shared" si="120"/>
        <v>0</v>
      </c>
      <c r="DK94" s="188"/>
      <c r="DL94" s="188"/>
      <c r="DM94" s="188"/>
      <c r="DN94" s="188"/>
      <c r="DO94" s="188"/>
    </row>
    <row r="95" spans="1:119" s="48" customFormat="1" ht="21.75" hidden="1" customHeight="1" x14ac:dyDescent="0.25">
      <c r="A95" s="242"/>
      <c r="B95" s="226"/>
      <c r="C95" s="73" t="s">
        <v>266</v>
      </c>
      <c r="D95" s="22" t="s">
        <v>267</v>
      </c>
      <c r="E95" s="23">
        <v>301</v>
      </c>
      <c r="F95" s="24" t="s">
        <v>263</v>
      </c>
      <c r="G95" s="25">
        <f t="shared" si="103"/>
        <v>30000000</v>
      </c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>
        <v>30000000</v>
      </c>
      <c r="W95" s="25"/>
      <c r="X95" s="25"/>
      <c r="Y95" s="25"/>
      <c r="Z95" s="25"/>
      <c r="AB95" s="27">
        <f t="shared" si="104"/>
        <v>0.84714120000000004</v>
      </c>
      <c r="AC95" s="25">
        <f t="shared" si="105"/>
        <v>25414236</v>
      </c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>
        <f>+'[1]JULIO 2016'!$Z$567</f>
        <v>25414236</v>
      </c>
      <c r="AT95" s="25"/>
      <c r="AU95" s="25"/>
      <c r="AV95" s="25"/>
      <c r="AW95" s="25"/>
      <c r="AX95" s="27">
        <f t="shared" si="106"/>
        <v>0.15285879999999996</v>
      </c>
      <c r="AY95" s="25">
        <f t="shared" si="107"/>
        <v>4585764</v>
      </c>
      <c r="AZ95" s="25">
        <f t="shared" si="108"/>
        <v>0</v>
      </c>
      <c r="BA95" s="25">
        <f t="shared" si="108"/>
        <v>0</v>
      </c>
      <c r="BB95" s="25">
        <f t="shared" si="108"/>
        <v>0</v>
      </c>
      <c r="BC95" s="25">
        <f t="shared" si="109"/>
        <v>0</v>
      </c>
      <c r="BD95" s="25">
        <f t="shared" si="109"/>
        <v>0</v>
      </c>
      <c r="BE95" s="25">
        <f t="shared" si="109"/>
        <v>0</v>
      </c>
      <c r="BF95" s="25">
        <f t="shared" si="109"/>
        <v>0</v>
      </c>
      <c r="BG95" s="25">
        <f t="shared" si="109"/>
        <v>0</v>
      </c>
      <c r="BH95" s="25">
        <f t="shared" si="109"/>
        <v>0</v>
      </c>
      <c r="BI95" s="25">
        <f t="shared" si="109"/>
        <v>0</v>
      </c>
      <c r="BJ95" s="25">
        <f t="shared" si="109"/>
        <v>0</v>
      </c>
      <c r="BK95" s="25">
        <f t="shared" si="109"/>
        <v>0</v>
      </c>
      <c r="BL95" s="25">
        <f t="shared" si="109"/>
        <v>0</v>
      </c>
      <c r="BM95" s="25">
        <f t="shared" si="109"/>
        <v>0</v>
      </c>
      <c r="BN95" s="25">
        <f t="shared" si="109"/>
        <v>4585764</v>
      </c>
      <c r="BO95" s="25"/>
      <c r="BP95" s="25"/>
      <c r="BQ95" s="25">
        <f t="shared" si="110"/>
        <v>0</v>
      </c>
      <c r="BR95" s="25">
        <f t="shared" si="111"/>
        <v>0</v>
      </c>
      <c r="BS95" s="27">
        <f t="shared" si="112"/>
        <v>0.64351369999999997</v>
      </c>
      <c r="BT95" s="25">
        <f t="shared" si="113"/>
        <v>19305411</v>
      </c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>
        <f>+'[7]MAYO 2016'!$H$396</f>
        <v>19305411</v>
      </c>
      <c r="CK95" s="25"/>
      <c r="CL95" s="25"/>
      <c r="CM95" s="25"/>
      <c r="CN95" s="25"/>
      <c r="CO95" s="27">
        <f t="shared" si="114"/>
        <v>0.35648630000000003</v>
      </c>
      <c r="CP95" s="25">
        <f t="shared" si="115"/>
        <v>10694589</v>
      </c>
      <c r="CQ95" s="25">
        <f t="shared" si="116"/>
        <v>0</v>
      </c>
      <c r="CR95" s="25">
        <f t="shared" si="116"/>
        <v>0</v>
      </c>
      <c r="CS95" s="25">
        <f t="shared" si="116"/>
        <v>0</v>
      </c>
      <c r="CT95" s="25">
        <f t="shared" si="116"/>
        <v>0</v>
      </c>
      <c r="CU95" s="25">
        <f t="shared" si="116"/>
        <v>0</v>
      </c>
      <c r="CV95" s="25">
        <f t="shared" si="116"/>
        <v>0</v>
      </c>
      <c r="CW95" s="25">
        <f t="shared" si="117"/>
        <v>0</v>
      </c>
      <c r="CX95" s="25">
        <f t="shared" si="117"/>
        <v>0</v>
      </c>
      <c r="CY95" s="25">
        <f t="shared" si="117"/>
        <v>0</v>
      </c>
      <c r="CZ95" s="25">
        <f t="shared" si="118"/>
        <v>0</v>
      </c>
      <c r="DA95" s="25">
        <f t="shared" si="118"/>
        <v>0</v>
      </c>
      <c r="DB95" s="25">
        <f t="shared" si="118"/>
        <v>0</v>
      </c>
      <c r="DC95" s="25">
        <f t="shared" si="119"/>
        <v>0</v>
      </c>
      <c r="DD95" s="25">
        <f t="shared" si="119"/>
        <v>0</v>
      </c>
      <c r="DE95" s="25">
        <f t="shared" si="119"/>
        <v>10694589</v>
      </c>
      <c r="DF95" s="25"/>
      <c r="DG95" s="25">
        <f t="shared" si="120"/>
        <v>0</v>
      </c>
      <c r="DH95" s="25">
        <f t="shared" si="120"/>
        <v>0</v>
      </c>
      <c r="DI95" s="25">
        <f t="shared" si="120"/>
        <v>0</v>
      </c>
      <c r="DK95" s="188"/>
      <c r="DL95" s="188"/>
      <c r="DM95" s="188"/>
      <c r="DN95" s="188"/>
      <c r="DO95" s="188"/>
    </row>
    <row r="96" spans="1:119" ht="35.25" hidden="1" customHeight="1" x14ac:dyDescent="0.25">
      <c r="A96" s="242"/>
      <c r="B96" s="226"/>
      <c r="C96" s="73" t="s">
        <v>268</v>
      </c>
      <c r="D96" s="22" t="s">
        <v>269</v>
      </c>
      <c r="E96" s="23">
        <v>301</v>
      </c>
      <c r="F96" s="24" t="s">
        <v>270</v>
      </c>
      <c r="G96" s="25">
        <f t="shared" si="103"/>
        <v>51000000</v>
      </c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>
        <v>25000000</v>
      </c>
      <c r="W96" s="25"/>
      <c r="X96" s="25"/>
      <c r="Y96" s="25"/>
      <c r="Z96" s="25">
        <f>25000000+1000000</f>
        <v>26000000</v>
      </c>
      <c r="AB96" s="27">
        <f t="shared" si="104"/>
        <v>0.28146788235294118</v>
      </c>
      <c r="AC96" s="25">
        <f>SUM(AD96:AW96)</f>
        <v>14354862</v>
      </c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>
        <f>+'[6]JUNIO 2016'!$Z$484</f>
        <v>2000000</v>
      </c>
      <c r="AT96" s="25"/>
      <c r="AU96" s="25"/>
      <c r="AV96" s="25"/>
      <c r="AW96" s="25">
        <f>+'[6]JUNIO 2016'!$AG$484</f>
        <v>12354862</v>
      </c>
      <c r="AX96" s="27">
        <f t="shared" si="106"/>
        <v>0.71853211764705882</v>
      </c>
      <c r="AY96" s="25">
        <f t="shared" si="107"/>
        <v>36645138</v>
      </c>
      <c r="AZ96" s="25">
        <f t="shared" si="108"/>
        <v>0</v>
      </c>
      <c r="BA96" s="25">
        <f t="shared" si="108"/>
        <v>0</v>
      </c>
      <c r="BB96" s="25">
        <f t="shared" si="108"/>
        <v>0</v>
      </c>
      <c r="BC96" s="25">
        <f t="shared" si="109"/>
        <v>0</v>
      </c>
      <c r="BD96" s="25">
        <f t="shared" si="109"/>
        <v>0</v>
      </c>
      <c r="BE96" s="25">
        <f t="shared" si="109"/>
        <v>0</v>
      </c>
      <c r="BF96" s="25">
        <f t="shared" si="109"/>
        <v>0</v>
      </c>
      <c r="BG96" s="25">
        <f t="shared" si="109"/>
        <v>0</v>
      </c>
      <c r="BH96" s="25">
        <f t="shared" si="109"/>
        <v>0</v>
      </c>
      <c r="BI96" s="25">
        <f t="shared" si="109"/>
        <v>0</v>
      </c>
      <c r="BJ96" s="25">
        <f t="shared" si="109"/>
        <v>0</v>
      </c>
      <c r="BK96" s="25">
        <f t="shared" si="109"/>
        <v>0</v>
      </c>
      <c r="BL96" s="25">
        <f t="shared" si="109"/>
        <v>0</v>
      </c>
      <c r="BM96" s="25">
        <f t="shared" si="109"/>
        <v>0</v>
      </c>
      <c r="BN96" s="25">
        <f t="shared" si="109"/>
        <v>23000000</v>
      </c>
      <c r="BO96" s="25"/>
      <c r="BP96" s="25"/>
      <c r="BQ96" s="25">
        <f t="shared" si="110"/>
        <v>0</v>
      </c>
      <c r="BR96" s="25">
        <f t="shared" si="111"/>
        <v>13645138</v>
      </c>
      <c r="BS96" s="27">
        <f t="shared" si="112"/>
        <v>0.27605611764705884</v>
      </c>
      <c r="BT96" s="25">
        <f t="shared" si="113"/>
        <v>14078862</v>
      </c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>
        <v>2000000</v>
      </c>
      <c r="CK96" s="25"/>
      <c r="CL96" s="25"/>
      <c r="CM96" s="25"/>
      <c r="CN96" s="25">
        <f>+'[1]JULIO 2016'!$H$575-CJ96</f>
        <v>12078862</v>
      </c>
      <c r="CO96" s="27">
        <f t="shared" si="114"/>
        <v>0.72394388235294116</v>
      </c>
      <c r="CP96" s="25">
        <f t="shared" si="115"/>
        <v>36921138</v>
      </c>
      <c r="CQ96" s="25">
        <f t="shared" si="116"/>
        <v>0</v>
      </c>
      <c r="CR96" s="25">
        <f t="shared" si="116"/>
        <v>0</v>
      </c>
      <c r="CS96" s="25">
        <f t="shared" si="116"/>
        <v>0</v>
      </c>
      <c r="CT96" s="25">
        <f t="shared" si="116"/>
        <v>0</v>
      </c>
      <c r="CU96" s="25">
        <f t="shared" si="116"/>
        <v>0</v>
      </c>
      <c r="CV96" s="25">
        <f t="shared" si="116"/>
        <v>0</v>
      </c>
      <c r="CW96" s="25">
        <f t="shared" si="117"/>
        <v>0</v>
      </c>
      <c r="CX96" s="25">
        <f t="shared" si="117"/>
        <v>0</v>
      </c>
      <c r="CY96" s="25">
        <f t="shared" si="117"/>
        <v>0</v>
      </c>
      <c r="CZ96" s="25">
        <f t="shared" si="118"/>
        <v>0</v>
      </c>
      <c r="DA96" s="25">
        <f t="shared" si="118"/>
        <v>0</v>
      </c>
      <c r="DB96" s="25">
        <f t="shared" si="118"/>
        <v>0</v>
      </c>
      <c r="DC96" s="25">
        <f t="shared" si="119"/>
        <v>0</v>
      </c>
      <c r="DD96" s="25">
        <f t="shared" si="119"/>
        <v>0</v>
      </c>
      <c r="DE96" s="25">
        <f t="shared" si="119"/>
        <v>23000000</v>
      </c>
      <c r="DF96" s="25"/>
      <c r="DG96" s="25">
        <f t="shared" si="120"/>
        <v>0</v>
      </c>
      <c r="DH96" s="25">
        <f t="shared" si="120"/>
        <v>0</v>
      </c>
      <c r="DI96" s="25">
        <f t="shared" si="120"/>
        <v>13921138</v>
      </c>
      <c r="DK96" s="188"/>
      <c r="DL96" s="188"/>
      <c r="DM96" s="188"/>
      <c r="DN96" s="188"/>
      <c r="DO96" s="188"/>
    </row>
    <row r="97" spans="1:119" ht="33" hidden="1" customHeight="1" x14ac:dyDescent="0.25">
      <c r="A97" s="242"/>
      <c r="B97" s="226"/>
      <c r="C97" s="73" t="s">
        <v>271</v>
      </c>
      <c r="D97" s="22" t="s">
        <v>272</v>
      </c>
      <c r="E97" s="23">
        <v>301</v>
      </c>
      <c r="F97" s="24" t="s">
        <v>263</v>
      </c>
      <c r="G97" s="25">
        <f t="shared" si="103"/>
        <v>34000000</v>
      </c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>
        <v>34000000</v>
      </c>
      <c r="W97" s="25"/>
      <c r="X97" s="25"/>
      <c r="Y97" s="25"/>
      <c r="Z97" s="25"/>
      <c r="AB97" s="27">
        <f t="shared" si="104"/>
        <v>0.99863861764705886</v>
      </c>
      <c r="AC97" s="25">
        <f t="shared" si="105"/>
        <v>33953713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>
        <f>+'[3]ABRIL 2016'!$Z$347</f>
        <v>33953713</v>
      </c>
      <c r="AT97" s="25"/>
      <c r="AU97" s="25"/>
      <c r="AV97" s="25"/>
      <c r="AW97" s="25"/>
      <c r="AX97" s="27">
        <f t="shared" si="106"/>
        <v>1.3613823529411428E-3</v>
      </c>
      <c r="AY97" s="25">
        <f t="shared" si="107"/>
        <v>46287</v>
      </c>
      <c r="AZ97" s="25">
        <f t="shared" si="108"/>
        <v>0</v>
      </c>
      <c r="BA97" s="25">
        <f t="shared" si="108"/>
        <v>0</v>
      </c>
      <c r="BB97" s="25">
        <f t="shared" si="108"/>
        <v>0</v>
      </c>
      <c r="BC97" s="25">
        <f t="shared" si="109"/>
        <v>0</v>
      </c>
      <c r="BD97" s="25">
        <f t="shared" si="109"/>
        <v>0</v>
      </c>
      <c r="BE97" s="25">
        <f t="shared" si="109"/>
        <v>0</v>
      </c>
      <c r="BF97" s="25">
        <f t="shared" si="109"/>
        <v>0</v>
      </c>
      <c r="BG97" s="25">
        <f t="shared" si="109"/>
        <v>0</v>
      </c>
      <c r="BH97" s="25">
        <f t="shared" si="109"/>
        <v>0</v>
      </c>
      <c r="BI97" s="25">
        <f t="shared" si="109"/>
        <v>0</v>
      </c>
      <c r="BJ97" s="25">
        <f t="shared" si="109"/>
        <v>0</v>
      </c>
      <c r="BK97" s="25">
        <f t="shared" si="109"/>
        <v>0</v>
      </c>
      <c r="BL97" s="25">
        <f t="shared" si="109"/>
        <v>0</v>
      </c>
      <c r="BM97" s="25">
        <f t="shared" si="109"/>
        <v>0</v>
      </c>
      <c r="BN97" s="25">
        <f t="shared" si="109"/>
        <v>46287</v>
      </c>
      <c r="BO97" s="25"/>
      <c r="BP97" s="25"/>
      <c r="BQ97" s="25">
        <f t="shared" si="110"/>
        <v>0</v>
      </c>
      <c r="BR97" s="25">
        <f t="shared" si="111"/>
        <v>0</v>
      </c>
      <c r="BS97" s="27">
        <f t="shared" si="112"/>
        <v>0.99650888235294122</v>
      </c>
      <c r="BT97" s="25">
        <f t="shared" si="113"/>
        <v>33881302</v>
      </c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>
        <f>+'[7]MAYO 2016'!$H$416</f>
        <v>33881302</v>
      </c>
      <c r="CK97" s="25"/>
      <c r="CL97" s="25"/>
      <c r="CM97" s="25"/>
      <c r="CN97" s="25"/>
      <c r="CO97" s="27">
        <f t="shared" si="114"/>
        <v>3.4911176470587835E-3</v>
      </c>
      <c r="CP97" s="25">
        <f t="shared" si="115"/>
        <v>118698</v>
      </c>
      <c r="CQ97" s="25">
        <f t="shared" si="116"/>
        <v>0</v>
      </c>
      <c r="CR97" s="25">
        <f t="shared" si="116"/>
        <v>0</v>
      </c>
      <c r="CS97" s="25">
        <f t="shared" si="116"/>
        <v>0</v>
      </c>
      <c r="CT97" s="25">
        <f t="shared" si="116"/>
        <v>0</v>
      </c>
      <c r="CU97" s="25">
        <f t="shared" si="116"/>
        <v>0</v>
      </c>
      <c r="CV97" s="25">
        <f t="shared" si="116"/>
        <v>0</v>
      </c>
      <c r="CW97" s="25">
        <f t="shared" si="117"/>
        <v>0</v>
      </c>
      <c r="CX97" s="25">
        <f t="shared" si="117"/>
        <v>0</v>
      </c>
      <c r="CY97" s="25">
        <f t="shared" si="117"/>
        <v>0</v>
      </c>
      <c r="CZ97" s="25">
        <f t="shared" si="118"/>
        <v>0</v>
      </c>
      <c r="DA97" s="25">
        <f t="shared" si="118"/>
        <v>0</v>
      </c>
      <c r="DB97" s="25">
        <f t="shared" si="118"/>
        <v>0</v>
      </c>
      <c r="DC97" s="25">
        <f t="shared" si="119"/>
        <v>0</v>
      </c>
      <c r="DD97" s="25">
        <f t="shared" si="119"/>
        <v>0</v>
      </c>
      <c r="DE97" s="25">
        <f t="shared" si="119"/>
        <v>118698</v>
      </c>
      <c r="DF97" s="25"/>
      <c r="DG97" s="25">
        <f t="shared" si="120"/>
        <v>0</v>
      </c>
      <c r="DH97" s="25">
        <f t="shared" si="120"/>
        <v>0</v>
      </c>
      <c r="DI97" s="25">
        <f t="shared" si="120"/>
        <v>0</v>
      </c>
      <c r="DK97" s="188"/>
      <c r="DL97" s="188"/>
      <c r="DM97" s="188"/>
      <c r="DN97" s="188"/>
      <c r="DO97" s="188"/>
    </row>
    <row r="98" spans="1:119" ht="27.75" hidden="1" customHeight="1" x14ac:dyDescent="0.25">
      <c r="A98" s="242"/>
      <c r="B98" s="226"/>
      <c r="C98" s="73" t="s">
        <v>273</v>
      </c>
      <c r="D98" s="22" t="s">
        <v>274</v>
      </c>
      <c r="E98" s="23">
        <v>301</v>
      </c>
      <c r="F98" s="24" t="s">
        <v>186</v>
      </c>
      <c r="G98" s="25">
        <f t="shared" si="103"/>
        <v>60000000</v>
      </c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>
        <v>60000000</v>
      </c>
      <c r="W98" s="25"/>
      <c r="X98" s="25"/>
      <c r="Y98" s="25"/>
      <c r="Z98" s="25"/>
      <c r="AB98" s="27">
        <f t="shared" si="104"/>
        <v>1</v>
      </c>
      <c r="AC98" s="25">
        <f t="shared" si="105"/>
        <v>60000000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>
        <f>+'[4]ENERO 2016'!$Z$180</f>
        <v>60000000</v>
      </c>
      <c r="AT98" s="25"/>
      <c r="AU98" s="25"/>
      <c r="AV98" s="25"/>
      <c r="AW98" s="25"/>
      <c r="AX98" s="27">
        <f t="shared" si="106"/>
        <v>0</v>
      </c>
      <c r="AY98" s="25">
        <f t="shared" si="107"/>
        <v>0</v>
      </c>
      <c r="AZ98" s="25">
        <f t="shared" si="108"/>
        <v>0</v>
      </c>
      <c r="BA98" s="25">
        <f t="shared" si="108"/>
        <v>0</v>
      </c>
      <c r="BB98" s="25">
        <f t="shared" si="108"/>
        <v>0</v>
      </c>
      <c r="BC98" s="25">
        <f t="shared" si="109"/>
        <v>0</v>
      </c>
      <c r="BD98" s="25">
        <f t="shared" si="109"/>
        <v>0</v>
      </c>
      <c r="BE98" s="25">
        <f t="shared" si="109"/>
        <v>0</v>
      </c>
      <c r="BF98" s="25">
        <f t="shared" si="109"/>
        <v>0</v>
      </c>
      <c r="BG98" s="25">
        <f t="shared" si="109"/>
        <v>0</v>
      </c>
      <c r="BH98" s="25">
        <f t="shared" si="109"/>
        <v>0</v>
      </c>
      <c r="BI98" s="25">
        <f t="shared" si="109"/>
        <v>0</v>
      </c>
      <c r="BJ98" s="25">
        <f t="shared" si="109"/>
        <v>0</v>
      </c>
      <c r="BK98" s="25">
        <f t="shared" si="109"/>
        <v>0</v>
      </c>
      <c r="BL98" s="25">
        <f t="shared" si="109"/>
        <v>0</v>
      </c>
      <c r="BM98" s="25">
        <f t="shared" si="109"/>
        <v>0</v>
      </c>
      <c r="BN98" s="25">
        <f t="shared" si="109"/>
        <v>0</v>
      </c>
      <c r="BO98" s="25"/>
      <c r="BP98" s="25"/>
      <c r="BQ98" s="25">
        <f t="shared" si="110"/>
        <v>0</v>
      </c>
      <c r="BR98" s="25">
        <f t="shared" si="111"/>
        <v>0</v>
      </c>
      <c r="BS98" s="27">
        <f t="shared" si="112"/>
        <v>0.83254110000000003</v>
      </c>
      <c r="BT98" s="25">
        <f t="shared" si="113"/>
        <v>49952466</v>
      </c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>
        <f>+'[6]JUNIO 2016'!$H$511</f>
        <v>49952466</v>
      </c>
      <c r="CK98" s="25"/>
      <c r="CL98" s="25"/>
      <c r="CM98" s="25"/>
      <c r="CN98" s="25"/>
      <c r="CO98" s="27">
        <f t="shared" si="114"/>
        <v>0.16745889999999997</v>
      </c>
      <c r="CP98" s="25">
        <f t="shared" si="115"/>
        <v>10047534</v>
      </c>
      <c r="CQ98" s="25">
        <f t="shared" si="116"/>
        <v>0</v>
      </c>
      <c r="CR98" s="25">
        <f t="shared" si="116"/>
        <v>0</v>
      </c>
      <c r="CS98" s="25">
        <f t="shared" si="116"/>
        <v>0</v>
      </c>
      <c r="CT98" s="25">
        <f t="shared" si="116"/>
        <v>0</v>
      </c>
      <c r="CU98" s="25">
        <f t="shared" si="116"/>
        <v>0</v>
      </c>
      <c r="CV98" s="25">
        <f t="shared" si="116"/>
        <v>0</v>
      </c>
      <c r="CW98" s="25">
        <f t="shared" si="117"/>
        <v>0</v>
      </c>
      <c r="CX98" s="25">
        <f t="shared" si="117"/>
        <v>0</v>
      </c>
      <c r="CY98" s="25">
        <f t="shared" si="117"/>
        <v>0</v>
      </c>
      <c r="CZ98" s="25">
        <f t="shared" si="118"/>
        <v>0</v>
      </c>
      <c r="DA98" s="25">
        <f t="shared" si="118"/>
        <v>0</v>
      </c>
      <c r="DB98" s="25">
        <f t="shared" si="118"/>
        <v>0</v>
      </c>
      <c r="DC98" s="25">
        <f t="shared" si="119"/>
        <v>0</v>
      </c>
      <c r="DD98" s="25">
        <f t="shared" si="119"/>
        <v>0</v>
      </c>
      <c r="DE98" s="25">
        <f t="shared" si="119"/>
        <v>10047534</v>
      </c>
      <c r="DF98" s="25"/>
      <c r="DG98" s="25">
        <f t="shared" si="120"/>
        <v>0</v>
      </c>
      <c r="DH98" s="25">
        <f t="shared" si="120"/>
        <v>0</v>
      </c>
      <c r="DI98" s="25">
        <f t="shared" si="120"/>
        <v>0</v>
      </c>
      <c r="DK98" s="188"/>
      <c r="DL98" s="188"/>
      <c r="DM98" s="188"/>
      <c r="DN98" s="188"/>
      <c r="DO98" s="188"/>
    </row>
    <row r="99" spans="1:119" ht="21" hidden="1" customHeight="1" x14ac:dyDescent="0.25">
      <c r="A99" s="242"/>
      <c r="B99" s="226"/>
      <c r="C99" s="73" t="s">
        <v>275</v>
      </c>
      <c r="D99" s="22" t="s">
        <v>276</v>
      </c>
      <c r="E99" s="23">
        <v>301</v>
      </c>
      <c r="F99" s="24" t="s">
        <v>277</v>
      </c>
      <c r="G99" s="25">
        <f t="shared" si="103"/>
        <v>20000000</v>
      </c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20000000</v>
      </c>
      <c r="W99" s="25"/>
      <c r="X99" s="25"/>
      <c r="Y99" s="25"/>
      <c r="Z99" s="25"/>
      <c r="AB99" s="27">
        <f t="shared" si="104"/>
        <v>0</v>
      </c>
      <c r="AC99" s="25">
        <f t="shared" si="105"/>
        <v>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7">
        <f t="shared" si="106"/>
        <v>1</v>
      </c>
      <c r="AY99" s="25">
        <f t="shared" si="107"/>
        <v>20000000</v>
      </c>
      <c r="AZ99" s="25">
        <f t="shared" si="108"/>
        <v>0</v>
      </c>
      <c r="BA99" s="25">
        <f t="shared" si="108"/>
        <v>0</v>
      </c>
      <c r="BB99" s="25">
        <f t="shared" si="108"/>
        <v>0</v>
      </c>
      <c r="BC99" s="25">
        <f t="shared" si="109"/>
        <v>0</v>
      </c>
      <c r="BD99" s="25">
        <f t="shared" si="109"/>
        <v>0</v>
      </c>
      <c r="BE99" s="25">
        <f t="shared" si="109"/>
        <v>0</v>
      </c>
      <c r="BF99" s="25">
        <f t="shared" si="109"/>
        <v>0</v>
      </c>
      <c r="BG99" s="25">
        <f t="shared" si="109"/>
        <v>0</v>
      </c>
      <c r="BH99" s="25">
        <f t="shared" si="109"/>
        <v>0</v>
      </c>
      <c r="BI99" s="25">
        <f t="shared" si="109"/>
        <v>0</v>
      </c>
      <c r="BJ99" s="25">
        <f t="shared" si="109"/>
        <v>0</v>
      </c>
      <c r="BK99" s="25">
        <f t="shared" si="109"/>
        <v>0</v>
      </c>
      <c r="BL99" s="25">
        <f t="shared" si="109"/>
        <v>0</v>
      </c>
      <c r="BM99" s="25">
        <f t="shared" si="109"/>
        <v>0</v>
      </c>
      <c r="BN99" s="25">
        <f t="shared" si="109"/>
        <v>20000000</v>
      </c>
      <c r="BO99" s="25"/>
      <c r="BP99" s="25"/>
      <c r="BQ99" s="25">
        <f t="shared" si="110"/>
        <v>0</v>
      </c>
      <c r="BR99" s="25">
        <f t="shared" si="111"/>
        <v>0</v>
      </c>
      <c r="BS99" s="27">
        <f t="shared" si="112"/>
        <v>0</v>
      </c>
      <c r="BT99" s="25">
        <f t="shared" si="113"/>
        <v>0</v>
      </c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7">
        <f t="shared" si="114"/>
        <v>1</v>
      </c>
      <c r="CP99" s="25">
        <f t="shared" si="115"/>
        <v>20000000</v>
      </c>
      <c r="CQ99" s="25">
        <f t="shared" si="116"/>
        <v>0</v>
      </c>
      <c r="CR99" s="25">
        <f t="shared" si="116"/>
        <v>0</v>
      </c>
      <c r="CS99" s="25">
        <f t="shared" si="116"/>
        <v>0</v>
      </c>
      <c r="CT99" s="25">
        <f t="shared" si="116"/>
        <v>0</v>
      </c>
      <c r="CU99" s="25">
        <f t="shared" si="116"/>
        <v>0</v>
      </c>
      <c r="CV99" s="25">
        <f t="shared" si="116"/>
        <v>0</v>
      </c>
      <c r="CW99" s="25">
        <f t="shared" si="116"/>
        <v>0</v>
      </c>
      <c r="CX99" s="25">
        <f t="shared" si="116"/>
        <v>0</v>
      </c>
      <c r="CY99" s="25">
        <f t="shared" si="116"/>
        <v>0</v>
      </c>
      <c r="CZ99" s="25">
        <f t="shared" si="118"/>
        <v>0</v>
      </c>
      <c r="DA99" s="25">
        <f t="shared" si="118"/>
        <v>0</v>
      </c>
      <c r="DB99" s="25">
        <f t="shared" si="118"/>
        <v>0</v>
      </c>
      <c r="DC99" s="25">
        <f t="shared" si="119"/>
        <v>0</v>
      </c>
      <c r="DD99" s="25">
        <f t="shared" si="119"/>
        <v>0</v>
      </c>
      <c r="DE99" s="25">
        <f t="shared" si="119"/>
        <v>20000000</v>
      </c>
      <c r="DF99" s="25"/>
      <c r="DG99" s="25">
        <f t="shared" si="120"/>
        <v>0</v>
      </c>
      <c r="DH99" s="25">
        <f t="shared" si="120"/>
        <v>0</v>
      </c>
      <c r="DI99" s="25">
        <f t="shared" si="120"/>
        <v>0</v>
      </c>
      <c r="DK99" s="188"/>
      <c r="DL99" s="188"/>
      <c r="DM99" s="188"/>
      <c r="DN99" s="188"/>
      <c r="DO99" s="188"/>
    </row>
    <row r="100" spans="1:119" ht="32.25" hidden="1" customHeight="1" x14ac:dyDescent="0.25">
      <c r="A100" s="242"/>
      <c r="B100" s="227"/>
      <c r="C100" s="73" t="s">
        <v>278</v>
      </c>
      <c r="D100" s="22" t="s">
        <v>279</v>
      </c>
      <c r="E100" s="23">
        <v>301</v>
      </c>
      <c r="F100" s="24" t="s">
        <v>263</v>
      </c>
      <c r="G100" s="25">
        <f t="shared" si="103"/>
        <v>26000000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>
        <v>26000000</v>
      </c>
      <c r="W100" s="25"/>
      <c r="X100" s="25"/>
      <c r="Y100" s="25"/>
      <c r="Z100" s="25"/>
      <c r="AB100" s="27">
        <f t="shared" si="104"/>
        <v>1</v>
      </c>
      <c r="AC100" s="25">
        <f t="shared" si="105"/>
        <v>26000000</v>
      </c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>
        <f>+'[4]ENERO 2016'!$Z$190</f>
        <v>26000000</v>
      </c>
      <c r="AT100" s="25"/>
      <c r="AU100" s="25"/>
      <c r="AV100" s="25"/>
      <c r="AW100" s="25"/>
      <c r="AX100" s="27">
        <f t="shared" si="106"/>
        <v>0</v>
      </c>
      <c r="AY100" s="25">
        <f t="shared" si="107"/>
        <v>0</v>
      </c>
      <c r="AZ100" s="25">
        <f t="shared" si="108"/>
        <v>0</v>
      </c>
      <c r="BA100" s="25">
        <f t="shared" si="108"/>
        <v>0</v>
      </c>
      <c r="BB100" s="25">
        <f t="shared" si="108"/>
        <v>0</v>
      </c>
      <c r="BC100" s="25">
        <f t="shared" si="108"/>
        <v>0</v>
      </c>
      <c r="BD100" s="25">
        <f t="shared" si="108"/>
        <v>0</v>
      </c>
      <c r="BE100" s="25">
        <f t="shared" si="108"/>
        <v>0</v>
      </c>
      <c r="BF100" s="25">
        <f t="shared" si="108"/>
        <v>0</v>
      </c>
      <c r="BG100" s="25">
        <f t="shared" si="108"/>
        <v>0</v>
      </c>
      <c r="BH100" s="25">
        <f t="shared" si="108"/>
        <v>0</v>
      </c>
      <c r="BI100" s="25">
        <f t="shared" si="108"/>
        <v>0</v>
      </c>
      <c r="BJ100" s="25">
        <f t="shared" si="108"/>
        <v>0</v>
      </c>
      <c r="BK100" s="25">
        <f t="shared" si="108"/>
        <v>0</v>
      </c>
      <c r="BL100" s="25">
        <f t="shared" si="108"/>
        <v>0</v>
      </c>
      <c r="BM100" s="25">
        <f t="shared" si="108"/>
        <v>0</v>
      </c>
      <c r="BN100" s="25">
        <f t="shared" si="108"/>
        <v>0</v>
      </c>
      <c r="BO100" s="25"/>
      <c r="BP100" s="25">
        <f>X100-AU100</f>
        <v>0</v>
      </c>
      <c r="BQ100" s="25">
        <f t="shared" si="110"/>
        <v>0</v>
      </c>
      <c r="BR100" s="25">
        <f>Z100-AW100</f>
        <v>0</v>
      </c>
      <c r="BS100" s="27">
        <f t="shared" si="112"/>
        <v>0.42299038461538463</v>
      </c>
      <c r="BT100" s="25">
        <f t="shared" si="113"/>
        <v>10997750</v>
      </c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>
        <f>+'[6]JUNIO 2016'!$H$539</f>
        <v>10997750</v>
      </c>
      <c r="CK100" s="25"/>
      <c r="CL100" s="25"/>
      <c r="CM100" s="25"/>
      <c r="CN100" s="25"/>
      <c r="CO100" s="27">
        <f t="shared" si="114"/>
        <v>0.57700961538461537</v>
      </c>
      <c r="CP100" s="25">
        <f t="shared" si="115"/>
        <v>15002250</v>
      </c>
      <c r="CQ100" s="25">
        <f t="shared" si="116"/>
        <v>0</v>
      </c>
      <c r="CR100" s="25">
        <f t="shared" si="116"/>
        <v>0</v>
      </c>
      <c r="CS100" s="25">
        <f t="shared" si="116"/>
        <v>0</v>
      </c>
      <c r="CT100" s="25">
        <f t="shared" si="116"/>
        <v>0</v>
      </c>
      <c r="CU100" s="25">
        <f t="shared" si="116"/>
        <v>0</v>
      </c>
      <c r="CV100" s="25">
        <f t="shared" si="116"/>
        <v>0</v>
      </c>
      <c r="CW100" s="25">
        <f t="shared" si="116"/>
        <v>0</v>
      </c>
      <c r="CX100" s="25">
        <f t="shared" si="116"/>
        <v>0</v>
      </c>
      <c r="CY100" s="25">
        <f t="shared" si="116"/>
        <v>0</v>
      </c>
      <c r="CZ100" s="25">
        <f t="shared" si="118"/>
        <v>0</v>
      </c>
      <c r="DA100" s="25">
        <f t="shared" si="118"/>
        <v>0</v>
      </c>
      <c r="DB100" s="25">
        <f t="shared" si="118"/>
        <v>0</v>
      </c>
      <c r="DC100" s="25">
        <f>T100-CH100</f>
        <v>0</v>
      </c>
      <c r="DD100" s="25">
        <f>U100-CI100</f>
        <v>0</v>
      </c>
      <c r="DE100" s="25">
        <f>V100-CJ100</f>
        <v>15002250</v>
      </c>
      <c r="DF100" s="25"/>
      <c r="DG100" s="25">
        <f>X100-CL100</f>
        <v>0</v>
      </c>
      <c r="DH100" s="25">
        <f>Y100-CM100</f>
        <v>0</v>
      </c>
      <c r="DI100" s="25">
        <f>Z100-CN100</f>
        <v>0</v>
      </c>
      <c r="DK100" s="188"/>
      <c r="DL100" s="188"/>
      <c r="DM100" s="188"/>
      <c r="DN100" s="188"/>
      <c r="DO100" s="188"/>
    </row>
    <row r="101" spans="1:119" ht="33" hidden="1" customHeight="1" x14ac:dyDescent="0.25">
      <c r="A101" s="242"/>
      <c r="B101" s="91" t="s">
        <v>280</v>
      </c>
      <c r="C101" s="92" t="s">
        <v>281</v>
      </c>
      <c r="D101" s="22" t="s">
        <v>282</v>
      </c>
      <c r="E101" s="68">
        <v>301</v>
      </c>
      <c r="F101" s="24" t="s">
        <v>283</v>
      </c>
      <c r="G101" s="25">
        <f t="shared" si="103"/>
        <v>323000000</v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>
        <v>322000000</v>
      </c>
      <c r="W101" s="25"/>
      <c r="X101" s="25"/>
      <c r="Y101" s="25"/>
      <c r="Z101" s="25">
        <f>1000000</f>
        <v>1000000</v>
      </c>
      <c r="AB101" s="27">
        <f t="shared" si="104"/>
        <v>0.91755567801857585</v>
      </c>
      <c r="AC101" s="25">
        <f t="shared" si="105"/>
        <v>296370484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>
        <f>+'[1]JULIO 2016'!$Z$642</f>
        <v>296370484</v>
      </c>
      <c r="AT101" s="25"/>
      <c r="AU101" s="25"/>
      <c r="AV101" s="25"/>
      <c r="AW101" s="25"/>
      <c r="AX101" s="27">
        <f t="shared" si="106"/>
        <v>8.2444321981424151E-2</v>
      </c>
      <c r="AY101" s="25">
        <f t="shared" si="107"/>
        <v>26629516</v>
      </c>
      <c r="AZ101" s="25">
        <f t="shared" si="108"/>
        <v>0</v>
      </c>
      <c r="BA101" s="25">
        <f t="shared" si="108"/>
        <v>0</v>
      </c>
      <c r="BB101" s="25">
        <f t="shared" si="108"/>
        <v>0</v>
      </c>
      <c r="BC101" s="25">
        <f t="shared" ref="BC101:BN107" si="121">+K101-AH101</f>
        <v>0</v>
      </c>
      <c r="BD101" s="25">
        <f t="shared" si="121"/>
        <v>0</v>
      </c>
      <c r="BE101" s="25">
        <f t="shared" si="121"/>
        <v>0</v>
      </c>
      <c r="BF101" s="25">
        <f t="shared" si="121"/>
        <v>0</v>
      </c>
      <c r="BG101" s="25">
        <f t="shared" si="121"/>
        <v>0</v>
      </c>
      <c r="BH101" s="25">
        <f t="shared" si="121"/>
        <v>0</v>
      </c>
      <c r="BI101" s="25">
        <f t="shared" si="121"/>
        <v>0</v>
      </c>
      <c r="BJ101" s="25">
        <f t="shared" si="121"/>
        <v>0</v>
      </c>
      <c r="BK101" s="25">
        <f t="shared" si="121"/>
        <v>0</v>
      </c>
      <c r="BL101" s="25">
        <f t="shared" si="121"/>
        <v>0</v>
      </c>
      <c r="BM101" s="25">
        <f t="shared" si="121"/>
        <v>0</v>
      </c>
      <c r="BN101" s="25">
        <f t="shared" si="121"/>
        <v>25629516</v>
      </c>
      <c r="BO101" s="25"/>
      <c r="BP101" s="25"/>
      <c r="BQ101" s="25">
        <f t="shared" si="110"/>
        <v>0</v>
      </c>
      <c r="BR101" s="25">
        <f t="shared" ref="BR101:BR107" si="122">+Z101-AW101</f>
        <v>1000000</v>
      </c>
      <c r="BS101" s="27">
        <f t="shared" si="112"/>
        <v>0.90692962538699695</v>
      </c>
      <c r="BT101" s="25">
        <f t="shared" si="113"/>
        <v>292938269</v>
      </c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>
        <f>+'[1]JULIO 2016'!$H$640</f>
        <v>292938269</v>
      </c>
      <c r="CK101" s="25"/>
      <c r="CL101" s="25"/>
      <c r="CM101" s="25"/>
      <c r="CN101" s="25"/>
      <c r="CO101" s="27">
        <f t="shared" si="114"/>
        <v>9.3070374613003048E-2</v>
      </c>
      <c r="CP101" s="25">
        <f t="shared" si="115"/>
        <v>30061731</v>
      </c>
      <c r="CQ101" s="25">
        <f t="shared" si="116"/>
        <v>0</v>
      </c>
      <c r="CR101" s="25">
        <f t="shared" si="116"/>
        <v>0</v>
      </c>
      <c r="CS101" s="25">
        <f t="shared" si="116"/>
        <v>0</v>
      </c>
      <c r="CT101" s="25">
        <f t="shared" si="116"/>
        <v>0</v>
      </c>
      <c r="CU101" s="25">
        <f t="shared" si="116"/>
        <v>0</v>
      </c>
      <c r="CV101" s="25">
        <f t="shared" si="116"/>
        <v>0</v>
      </c>
      <c r="CW101" s="25">
        <f t="shared" ref="CW101:CX107" si="123">+N101-CB101</f>
        <v>0</v>
      </c>
      <c r="CX101" s="25">
        <f t="shared" si="123"/>
        <v>0</v>
      </c>
      <c r="CY101" s="25">
        <f t="shared" si="116"/>
        <v>0</v>
      </c>
      <c r="CZ101" s="25">
        <f t="shared" si="118"/>
        <v>0</v>
      </c>
      <c r="DA101" s="25">
        <f t="shared" si="118"/>
        <v>0</v>
      </c>
      <c r="DB101" s="25">
        <f t="shared" si="118"/>
        <v>0</v>
      </c>
      <c r="DC101" s="25">
        <f t="shared" ref="DC101:DE107" si="124">+T101-CH101</f>
        <v>0</v>
      </c>
      <c r="DD101" s="25">
        <f t="shared" si="124"/>
        <v>0</v>
      </c>
      <c r="DE101" s="25">
        <f t="shared" si="124"/>
        <v>29061731</v>
      </c>
      <c r="DF101" s="25"/>
      <c r="DG101" s="25">
        <f t="shared" ref="DG101:DI107" si="125">+X101-CL101</f>
        <v>0</v>
      </c>
      <c r="DH101" s="25">
        <f t="shared" si="125"/>
        <v>0</v>
      </c>
      <c r="DI101" s="25">
        <f t="shared" si="125"/>
        <v>1000000</v>
      </c>
      <c r="DK101" s="188"/>
      <c r="DL101" s="188"/>
      <c r="DM101" s="188"/>
      <c r="DN101" s="188"/>
      <c r="DO101" s="188"/>
    </row>
    <row r="102" spans="1:119" ht="54.75" hidden="1" customHeight="1" x14ac:dyDescent="0.25">
      <c r="A102" s="242"/>
      <c r="B102" s="93" t="s">
        <v>284</v>
      </c>
      <c r="C102" s="73" t="s">
        <v>285</v>
      </c>
      <c r="D102" s="22" t="s">
        <v>286</v>
      </c>
      <c r="E102" s="23">
        <v>301</v>
      </c>
      <c r="F102" s="24" t="s">
        <v>287</v>
      </c>
      <c r="G102" s="25">
        <f t="shared" si="103"/>
        <v>325425485</v>
      </c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316000000</v>
      </c>
      <c r="W102" s="25"/>
      <c r="X102" s="25"/>
      <c r="Y102" s="25"/>
      <c r="Z102" s="25">
        <f>6000000+1000000+2425485</f>
        <v>9425485</v>
      </c>
      <c r="AB102" s="27">
        <f t="shared" si="104"/>
        <v>0.42678004152010407</v>
      </c>
      <c r="AC102" s="25">
        <f t="shared" si="105"/>
        <v>138885102</v>
      </c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>
        <f>+'[6]JUNIO 2016'!$Z$584</f>
        <v>134185102</v>
      </c>
      <c r="AT102" s="25"/>
      <c r="AU102" s="25"/>
      <c r="AV102" s="25"/>
      <c r="AW102" s="25">
        <f>+'[6]JUNIO 2016'!$AG$584</f>
        <v>4700000</v>
      </c>
      <c r="AX102" s="27">
        <f t="shared" si="106"/>
        <v>0.57321995847989593</v>
      </c>
      <c r="AY102" s="25">
        <f t="shared" si="107"/>
        <v>186540383</v>
      </c>
      <c r="AZ102" s="25">
        <f t="shared" si="108"/>
        <v>0</v>
      </c>
      <c r="BA102" s="25">
        <f t="shared" si="108"/>
        <v>0</v>
      </c>
      <c r="BB102" s="25">
        <f t="shared" si="108"/>
        <v>0</v>
      </c>
      <c r="BC102" s="25">
        <f t="shared" si="121"/>
        <v>0</v>
      </c>
      <c r="BD102" s="25">
        <f t="shared" si="121"/>
        <v>0</v>
      </c>
      <c r="BE102" s="25">
        <f t="shared" si="121"/>
        <v>0</v>
      </c>
      <c r="BF102" s="25">
        <f t="shared" si="121"/>
        <v>0</v>
      </c>
      <c r="BG102" s="25">
        <f t="shared" si="121"/>
        <v>0</v>
      </c>
      <c r="BH102" s="25">
        <f t="shared" si="121"/>
        <v>0</v>
      </c>
      <c r="BI102" s="25">
        <f t="shared" si="121"/>
        <v>0</v>
      </c>
      <c r="BJ102" s="25">
        <f t="shared" si="121"/>
        <v>0</v>
      </c>
      <c r="BK102" s="25">
        <f t="shared" si="121"/>
        <v>0</v>
      </c>
      <c r="BL102" s="25">
        <f t="shared" si="121"/>
        <v>0</v>
      </c>
      <c r="BM102" s="25">
        <f t="shared" si="121"/>
        <v>0</v>
      </c>
      <c r="BN102" s="25">
        <f t="shared" si="121"/>
        <v>181814898</v>
      </c>
      <c r="BO102" s="25"/>
      <c r="BP102" s="25"/>
      <c r="BQ102" s="25">
        <f t="shared" si="110"/>
        <v>0</v>
      </c>
      <c r="BR102" s="25">
        <f t="shared" si="122"/>
        <v>4725485</v>
      </c>
      <c r="BS102" s="27">
        <f t="shared" si="112"/>
        <v>0.42243797224424512</v>
      </c>
      <c r="BT102" s="25">
        <f t="shared" si="113"/>
        <v>137472082</v>
      </c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>
        <f>+'[1]JULIO 2016'!$H$692-CN102</f>
        <v>132865602</v>
      </c>
      <c r="CK102" s="25"/>
      <c r="CL102" s="25"/>
      <c r="CM102" s="25"/>
      <c r="CN102" s="25">
        <f>+'[1]JULIO 2016'!$H$712+'[1]JULIO 2016'!$H$713+'[1]JULIO 2016'!$H$722+'[1]JULIO 2016'!$H$732</f>
        <v>4606480</v>
      </c>
      <c r="CO102" s="27">
        <f t="shared" si="114"/>
        <v>0.57756202775575494</v>
      </c>
      <c r="CP102" s="25">
        <f t="shared" si="115"/>
        <v>187953403</v>
      </c>
      <c r="CQ102" s="25">
        <f t="shared" si="116"/>
        <v>0</v>
      </c>
      <c r="CR102" s="25">
        <f t="shared" si="116"/>
        <v>0</v>
      </c>
      <c r="CS102" s="25">
        <f t="shared" si="116"/>
        <v>0</v>
      </c>
      <c r="CT102" s="25">
        <f t="shared" si="116"/>
        <v>0</v>
      </c>
      <c r="CU102" s="25">
        <f t="shared" si="116"/>
        <v>0</v>
      </c>
      <c r="CV102" s="25">
        <f t="shared" si="116"/>
        <v>0</v>
      </c>
      <c r="CW102" s="25">
        <f t="shared" si="123"/>
        <v>0</v>
      </c>
      <c r="CX102" s="25">
        <f t="shared" si="123"/>
        <v>0</v>
      </c>
      <c r="CY102" s="25">
        <f t="shared" si="116"/>
        <v>0</v>
      </c>
      <c r="CZ102" s="25">
        <f t="shared" si="118"/>
        <v>0</v>
      </c>
      <c r="DA102" s="25">
        <f t="shared" si="118"/>
        <v>0</v>
      </c>
      <c r="DB102" s="25">
        <f t="shared" si="118"/>
        <v>0</v>
      </c>
      <c r="DC102" s="25">
        <f t="shared" si="124"/>
        <v>0</v>
      </c>
      <c r="DD102" s="25">
        <f t="shared" si="124"/>
        <v>0</v>
      </c>
      <c r="DE102" s="25">
        <f t="shared" si="124"/>
        <v>183134398</v>
      </c>
      <c r="DF102" s="25"/>
      <c r="DG102" s="25">
        <f t="shared" si="125"/>
        <v>0</v>
      </c>
      <c r="DH102" s="25">
        <f t="shared" si="125"/>
        <v>0</v>
      </c>
      <c r="DI102" s="25">
        <f t="shared" si="125"/>
        <v>4819005</v>
      </c>
      <c r="DK102" s="188"/>
      <c r="DL102" s="188"/>
      <c r="DM102" s="188"/>
      <c r="DN102" s="188"/>
      <c r="DO102" s="188"/>
    </row>
    <row r="103" spans="1:119" ht="42" hidden="1" customHeight="1" x14ac:dyDescent="0.25">
      <c r="A103" s="242"/>
      <c r="B103" s="93" t="s">
        <v>288</v>
      </c>
      <c r="C103" s="73" t="s">
        <v>289</v>
      </c>
      <c r="D103" s="22" t="s">
        <v>290</v>
      </c>
      <c r="E103" s="23">
        <v>301</v>
      </c>
      <c r="F103" s="24" t="s">
        <v>291</v>
      </c>
      <c r="G103" s="25">
        <f t="shared" si="103"/>
        <v>76855066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v>67000000</v>
      </c>
      <c r="W103" s="25"/>
      <c r="X103" s="25"/>
      <c r="Y103" s="25"/>
      <c r="Z103" s="25">
        <f>2000000+2682410+1000000+257590+3915066</f>
        <v>9855066</v>
      </c>
      <c r="AB103" s="27">
        <f t="shared" si="104"/>
        <v>0.25268340801372807</v>
      </c>
      <c r="AC103" s="25">
        <f t="shared" si="105"/>
        <v>19420000</v>
      </c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>
        <f>+'[6]JUNIO 2016'!$Z$626</f>
        <v>17580000</v>
      </c>
      <c r="AT103" s="25"/>
      <c r="AU103" s="25"/>
      <c r="AV103" s="25"/>
      <c r="AW103" s="25">
        <f>+'[6]JUNIO 2016'!$AG$626</f>
        <v>1840000</v>
      </c>
      <c r="AX103" s="27">
        <f t="shared" si="106"/>
        <v>0.74731659198627187</v>
      </c>
      <c r="AY103" s="25">
        <f t="shared" si="107"/>
        <v>57435066</v>
      </c>
      <c r="AZ103" s="25">
        <f t="shared" si="108"/>
        <v>0</v>
      </c>
      <c r="BA103" s="25">
        <f t="shared" si="108"/>
        <v>0</v>
      </c>
      <c r="BB103" s="25">
        <f t="shared" si="108"/>
        <v>0</v>
      </c>
      <c r="BC103" s="25">
        <f t="shared" si="121"/>
        <v>0</v>
      </c>
      <c r="BD103" s="25">
        <f t="shared" si="121"/>
        <v>0</v>
      </c>
      <c r="BE103" s="25">
        <f t="shared" si="121"/>
        <v>0</v>
      </c>
      <c r="BF103" s="25">
        <f t="shared" si="121"/>
        <v>0</v>
      </c>
      <c r="BG103" s="25">
        <f t="shared" si="121"/>
        <v>0</v>
      </c>
      <c r="BH103" s="25">
        <f t="shared" si="121"/>
        <v>0</v>
      </c>
      <c r="BI103" s="25">
        <f t="shared" si="121"/>
        <v>0</v>
      </c>
      <c r="BJ103" s="25">
        <f t="shared" si="121"/>
        <v>0</v>
      </c>
      <c r="BK103" s="25">
        <f t="shared" si="121"/>
        <v>0</v>
      </c>
      <c r="BL103" s="25">
        <f t="shared" si="121"/>
        <v>0</v>
      </c>
      <c r="BM103" s="25">
        <f t="shared" si="121"/>
        <v>0</v>
      </c>
      <c r="BN103" s="25">
        <f t="shared" si="121"/>
        <v>49420000</v>
      </c>
      <c r="BO103" s="25"/>
      <c r="BP103" s="25"/>
      <c r="BQ103" s="25">
        <f t="shared" si="110"/>
        <v>0</v>
      </c>
      <c r="BR103" s="25">
        <f t="shared" si="122"/>
        <v>8015066</v>
      </c>
      <c r="BS103" s="27">
        <f t="shared" si="112"/>
        <v>0.25268340801372807</v>
      </c>
      <c r="BT103" s="25">
        <f t="shared" si="113"/>
        <v>19420000</v>
      </c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>
        <f>+'[6]JUNIO 2016'!$H$629</f>
        <v>17580000</v>
      </c>
      <c r="CK103" s="25"/>
      <c r="CL103" s="25"/>
      <c r="CM103" s="25"/>
      <c r="CN103" s="25">
        <f>+'[6]JUNIO 2016'!$H$627+'[6]JUNIO 2016'!$H$628+'[6]JUNIO 2016'!$H$631</f>
        <v>1840000</v>
      </c>
      <c r="CO103" s="27">
        <f t="shared" si="114"/>
        <v>0.74731659198627187</v>
      </c>
      <c r="CP103" s="25">
        <f t="shared" si="115"/>
        <v>57435066</v>
      </c>
      <c r="CQ103" s="25">
        <f t="shared" si="116"/>
        <v>0</v>
      </c>
      <c r="CR103" s="25">
        <f t="shared" si="116"/>
        <v>0</v>
      </c>
      <c r="CS103" s="25">
        <f t="shared" si="116"/>
        <v>0</v>
      </c>
      <c r="CT103" s="25">
        <f t="shared" si="116"/>
        <v>0</v>
      </c>
      <c r="CU103" s="25">
        <f t="shared" si="116"/>
        <v>0</v>
      </c>
      <c r="CV103" s="25">
        <f t="shared" si="116"/>
        <v>0</v>
      </c>
      <c r="CW103" s="25">
        <f t="shared" si="123"/>
        <v>0</v>
      </c>
      <c r="CX103" s="25">
        <f t="shared" si="123"/>
        <v>0</v>
      </c>
      <c r="CY103" s="25">
        <f t="shared" si="116"/>
        <v>0</v>
      </c>
      <c r="CZ103" s="25">
        <f t="shared" si="118"/>
        <v>0</v>
      </c>
      <c r="DA103" s="25">
        <f t="shared" si="118"/>
        <v>0</v>
      </c>
      <c r="DB103" s="25">
        <f t="shared" si="118"/>
        <v>0</v>
      </c>
      <c r="DC103" s="25">
        <f t="shared" si="124"/>
        <v>0</v>
      </c>
      <c r="DD103" s="25">
        <f t="shared" si="124"/>
        <v>0</v>
      </c>
      <c r="DE103" s="25">
        <f t="shared" si="124"/>
        <v>49420000</v>
      </c>
      <c r="DF103" s="25"/>
      <c r="DG103" s="25">
        <f t="shared" si="125"/>
        <v>0</v>
      </c>
      <c r="DH103" s="25">
        <f t="shared" si="125"/>
        <v>0</v>
      </c>
      <c r="DI103" s="25">
        <f t="shared" si="125"/>
        <v>8015066</v>
      </c>
      <c r="DK103" s="188"/>
      <c r="DL103" s="188"/>
      <c r="DM103" s="188"/>
      <c r="DN103" s="188"/>
      <c r="DO103" s="188"/>
    </row>
    <row r="104" spans="1:119" ht="21" hidden="1" customHeight="1" x14ac:dyDescent="0.25">
      <c r="A104" s="242"/>
      <c r="B104" s="225" t="s">
        <v>292</v>
      </c>
      <c r="C104" s="73" t="s">
        <v>293</v>
      </c>
      <c r="D104" s="22" t="s">
        <v>294</v>
      </c>
      <c r="E104" s="23">
        <v>301</v>
      </c>
      <c r="F104" s="24" t="s">
        <v>263</v>
      </c>
      <c r="G104" s="25">
        <f t="shared" si="103"/>
        <v>1272000000</v>
      </c>
      <c r="H104" s="25">
        <v>200000000</v>
      </c>
      <c r="I104" s="25">
        <v>268168096</v>
      </c>
      <c r="J104" s="25"/>
      <c r="K104" s="25">
        <v>701280247</v>
      </c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>
        <v>102551657</v>
      </c>
      <c r="W104" s="25"/>
      <c r="X104" s="25"/>
      <c r="Y104" s="25"/>
      <c r="Z104" s="25"/>
      <c r="AB104" s="27">
        <f t="shared" si="104"/>
        <v>1</v>
      </c>
      <c r="AC104" s="25">
        <f t="shared" si="105"/>
        <v>1272000000</v>
      </c>
      <c r="AD104" s="25"/>
      <c r="AE104" s="25">
        <f>+'[4]ENERO 2016'!$K$218</f>
        <v>200000000</v>
      </c>
      <c r="AF104" s="25">
        <f>+'[4]ENERO 2016'!$M$218</f>
        <v>268168096</v>
      </c>
      <c r="AG104" s="25"/>
      <c r="AH104" s="25">
        <f>+'[4]ENERO 2016'!$O$218</f>
        <v>701280247</v>
      </c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>
        <f>+'[4]ENERO 2016'!$Z$218</f>
        <v>102551657</v>
      </c>
      <c r="AT104" s="25"/>
      <c r="AU104" s="25"/>
      <c r="AV104" s="25"/>
      <c r="AW104" s="25"/>
      <c r="AX104" s="27">
        <f t="shared" si="106"/>
        <v>0</v>
      </c>
      <c r="AY104" s="25">
        <f t="shared" si="107"/>
        <v>0</v>
      </c>
      <c r="AZ104" s="25">
        <f t="shared" si="108"/>
        <v>0</v>
      </c>
      <c r="BA104" s="25">
        <f t="shared" si="108"/>
        <v>0</v>
      </c>
      <c r="BB104" s="25">
        <f t="shared" si="108"/>
        <v>0</v>
      </c>
      <c r="BC104" s="25">
        <f t="shared" si="121"/>
        <v>0</v>
      </c>
      <c r="BD104" s="25">
        <f t="shared" si="121"/>
        <v>0</v>
      </c>
      <c r="BE104" s="25">
        <f t="shared" si="121"/>
        <v>0</v>
      </c>
      <c r="BF104" s="25">
        <f t="shared" si="121"/>
        <v>0</v>
      </c>
      <c r="BG104" s="25">
        <f t="shared" si="121"/>
        <v>0</v>
      </c>
      <c r="BH104" s="25">
        <f t="shared" si="121"/>
        <v>0</v>
      </c>
      <c r="BI104" s="25">
        <f t="shared" si="121"/>
        <v>0</v>
      </c>
      <c r="BJ104" s="25">
        <f t="shared" si="121"/>
        <v>0</v>
      </c>
      <c r="BK104" s="25">
        <f t="shared" si="121"/>
        <v>0</v>
      </c>
      <c r="BL104" s="25">
        <f t="shared" si="121"/>
        <v>0</v>
      </c>
      <c r="BM104" s="25">
        <f t="shared" si="121"/>
        <v>0</v>
      </c>
      <c r="BN104" s="25">
        <f t="shared" si="121"/>
        <v>0</v>
      </c>
      <c r="BO104" s="25"/>
      <c r="BP104" s="25"/>
      <c r="BQ104" s="25">
        <f t="shared" si="110"/>
        <v>0</v>
      </c>
      <c r="BR104" s="25">
        <f t="shared" si="122"/>
        <v>0</v>
      </c>
      <c r="BS104" s="27">
        <f t="shared" si="112"/>
        <v>0.99403155896226414</v>
      </c>
      <c r="BT104" s="25">
        <f t="shared" si="113"/>
        <v>1264408143</v>
      </c>
      <c r="BU104" s="25"/>
      <c r="BV104" s="25">
        <f>+'[3]ABRIL 2016'!$H$457</f>
        <v>192408143</v>
      </c>
      <c r="BW104" s="25">
        <v>268168096</v>
      </c>
      <c r="BX104" s="25"/>
      <c r="BY104" s="25">
        <v>701280247</v>
      </c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>
        <v>102551657</v>
      </c>
      <c r="CK104" s="25"/>
      <c r="CL104" s="25"/>
      <c r="CM104" s="25"/>
      <c r="CN104" s="25"/>
      <c r="CO104" s="27">
        <f t="shared" si="114"/>
        <v>5.968441037735861E-3</v>
      </c>
      <c r="CP104" s="25">
        <f t="shared" si="115"/>
        <v>7591857</v>
      </c>
      <c r="CQ104" s="25">
        <f t="shared" si="116"/>
        <v>7591857</v>
      </c>
      <c r="CR104" s="25">
        <f t="shared" si="116"/>
        <v>0</v>
      </c>
      <c r="CS104" s="25">
        <f t="shared" si="116"/>
        <v>0</v>
      </c>
      <c r="CT104" s="25">
        <f t="shared" si="116"/>
        <v>0</v>
      </c>
      <c r="CU104" s="25">
        <f t="shared" si="116"/>
        <v>0</v>
      </c>
      <c r="CV104" s="25">
        <f t="shared" si="116"/>
        <v>0</v>
      </c>
      <c r="CW104" s="25">
        <f t="shared" si="123"/>
        <v>0</v>
      </c>
      <c r="CX104" s="25">
        <f t="shared" si="123"/>
        <v>0</v>
      </c>
      <c r="CY104" s="25">
        <f t="shared" si="116"/>
        <v>0</v>
      </c>
      <c r="CZ104" s="25">
        <f t="shared" si="118"/>
        <v>0</v>
      </c>
      <c r="DA104" s="25">
        <f t="shared" si="118"/>
        <v>0</v>
      </c>
      <c r="DB104" s="25">
        <f t="shared" si="118"/>
        <v>0</v>
      </c>
      <c r="DC104" s="25">
        <f t="shared" si="124"/>
        <v>0</v>
      </c>
      <c r="DD104" s="25">
        <f t="shared" si="124"/>
        <v>0</v>
      </c>
      <c r="DE104" s="25">
        <f t="shared" si="124"/>
        <v>0</v>
      </c>
      <c r="DF104" s="25"/>
      <c r="DG104" s="25">
        <f t="shared" si="125"/>
        <v>0</v>
      </c>
      <c r="DH104" s="25">
        <f t="shared" si="125"/>
        <v>0</v>
      </c>
      <c r="DI104" s="25">
        <f t="shared" si="125"/>
        <v>0</v>
      </c>
      <c r="DK104" s="188"/>
      <c r="DL104" s="188"/>
      <c r="DM104" s="188"/>
      <c r="DN104" s="188"/>
      <c r="DO104" s="188"/>
    </row>
    <row r="105" spans="1:119" ht="36.75" hidden="1" customHeight="1" x14ac:dyDescent="0.25">
      <c r="A105" s="242"/>
      <c r="B105" s="226"/>
      <c r="C105" s="73" t="s">
        <v>295</v>
      </c>
      <c r="D105" s="22" t="s">
        <v>296</v>
      </c>
      <c r="E105" s="23">
        <v>301</v>
      </c>
      <c r="F105" s="24" t="s">
        <v>263</v>
      </c>
      <c r="G105" s="25">
        <f t="shared" si="103"/>
        <v>20000000</v>
      </c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>
        <v>20000000</v>
      </c>
      <c r="W105" s="25"/>
      <c r="X105" s="25"/>
      <c r="Y105" s="25"/>
      <c r="Z105" s="25"/>
      <c r="AB105" s="27">
        <f t="shared" si="104"/>
        <v>1</v>
      </c>
      <c r="AC105" s="25">
        <f t="shared" si="105"/>
        <v>20000000</v>
      </c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>
        <f>+'[4]ENERO 2016'!$Z$227</f>
        <v>20000000</v>
      </c>
      <c r="AT105" s="25"/>
      <c r="AU105" s="25"/>
      <c r="AV105" s="25"/>
      <c r="AW105" s="25"/>
      <c r="AX105" s="27">
        <f t="shared" si="106"/>
        <v>0</v>
      </c>
      <c r="AY105" s="25">
        <f t="shared" si="107"/>
        <v>0</v>
      </c>
      <c r="AZ105" s="25">
        <f t="shared" si="108"/>
        <v>0</v>
      </c>
      <c r="BA105" s="25">
        <f t="shared" si="108"/>
        <v>0</v>
      </c>
      <c r="BB105" s="25">
        <f t="shared" si="108"/>
        <v>0</v>
      </c>
      <c r="BC105" s="25">
        <f t="shared" si="121"/>
        <v>0</v>
      </c>
      <c r="BD105" s="25">
        <f t="shared" si="121"/>
        <v>0</v>
      </c>
      <c r="BE105" s="25">
        <f t="shared" si="121"/>
        <v>0</v>
      </c>
      <c r="BF105" s="25">
        <f t="shared" si="121"/>
        <v>0</v>
      </c>
      <c r="BG105" s="25">
        <f t="shared" si="121"/>
        <v>0</v>
      </c>
      <c r="BH105" s="25">
        <f t="shared" si="121"/>
        <v>0</v>
      </c>
      <c r="BI105" s="25">
        <f t="shared" si="121"/>
        <v>0</v>
      </c>
      <c r="BJ105" s="25">
        <f t="shared" si="121"/>
        <v>0</v>
      </c>
      <c r="BK105" s="25">
        <f t="shared" si="121"/>
        <v>0</v>
      </c>
      <c r="BL105" s="25">
        <f t="shared" si="121"/>
        <v>0</v>
      </c>
      <c r="BM105" s="25">
        <f t="shared" si="121"/>
        <v>0</v>
      </c>
      <c r="BN105" s="25">
        <f t="shared" si="121"/>
        <v>0</v>
      </c>
      <c r="BO105" s="25"/>
      <c r="BP105" s="25"/>
      <c r="BQ105" s="25">
        <f t="shared" si="110"/>
        <v>0</v>
      </c>
      <c r="BR105" s="25">
        <f t="shared" si="122"/>
        <v>0</v>
      </c>
      <c r="BS105" s="27">
        <f t="shared" si="112"/>
        <v>0.57433619999999996</v>
      </c>
      <c r="BT105" s="25">
        <f t="shared" si="113"/>
        <v>11486724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>
        <f>+'[3]ABRIL 2016'!$H$474</f>
        <v>11486724</v>
      </c>
      <c r="CK105" s="25"/>
      <c r="CL105" s="25"/>
      <c r="CM105" s="25"/>
      <c r="CN105" s="25"/>
      <c r="CO105" s="27">
        <f t="shared" si="114"/>
        <v>0.42566380000000004</v>
      </c>
      <c r="CP105" s="25">
        <f t="shared" si="115"/>
        <v>8513276</v>
      </c>
      <c r="CQ105" s="25">
        <f t="shared" si="116"/>
        <v>0</v>
      </c>
      <c r="CR105" s="25">
        <f t="shared" si="116"/>
        <v>0</v>
      </c>
      <c r="CS105" s="25">
        <f t="shared" si="116"/>
        <v>0</v>
      </c>
      <c r="CT105" s="25">
        <f t="shared" si="116"/>
        <v>0</v>
      </c>
      <c r="CU105" s="25">
        <f t="shared" si="116"/>
        <v>0</v>
      </c>
      <c r="CV105" s="25">
        <f t="shared" si="116"/>
        <v>0</v>
      </c>
      <c r="CW105" s="25">
        <f t="shared" si="123"/>
        <v>0</v>
      </c>
      <c r="CX105" s="25">
        <f t="shared" si="123"/>
        <v>0</v>
      </c>
      <c r="CY105" s="25">
        <f t="shared" si="116"/>
        <v>0</v>
      </c>
      <c r="CZ105" s="25">
        <f t="shared" si="118"/>
        <v>0</v>
      </c>
      <c r="DA105" s="25">
        <f t="shared" si="118"/>
        <v>0</v>
      </c>
      <c r="DB105" s="25">
        <f t="shared" si="118"/>
        <v>0</v>
      </c>
      <c r="DC105" s="25">
        <f t="shared" si="124"/>
        <v>0</v>
      </c>
      <c r="DD105" s="25">
        <f t="shared" si="124"/>
        <v>0</v>
      </c>
      <c r="DE105" s="25">
        <f t="shared" si="124"/>
        <v>8513276</v>
      </c>
      <c r="DF105" s="25"/>
      <c r="DG105" s="25">
        <f t="shared" si="125"/>
        <v>0</v>
      </c>
      <c r="DH105" s="25">
        <f t="shared" si="125"/>
        <v>0</v>
      </c>
      <c r="DI105" s="25">
        <f t="shared" si="125"/>
        <v>0</v>
      </c>
      <c r="DK105" s="188"/>
      <c r="DL105" s="188"/>
      <c r="DM105" s="188"/>
      <c r="DN105" s="188"/>
      <c r="DO105" s="188"/>
    </row>
    <row r="106" spans="1:119" ht="26.25" hidden="1" customHeight="1" x14ac:dyDescent="0.25">
      <c r="A106" s="242"/>
      <c r="B106" s="227"/>
      <c r="C106" s="73" t="s">
        <v>297</v>
      </c>
      <c r="D106" s="22" t="s">
        <v>298</v>
      </c>
      <c r="E106" s="94">
        <v>301</v>
      </c>
      <c r="F106" s="24" t="s">
        <v>263</v>
      </c>
      <c r="G106" s="25">
        <f t="shared" si="103"/>
        <v>100000000</v>
      </c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>
        <v>100000000</v>
      </c>
      <c r="W106" s="25"/>
      <c r="X106" s="25"/>
      <c r="Y106" s="25"/>
      <c r="Z106" s="25"/>
      <c r="AB106" s="27">
        <f t="shared" si="104"/>
        <v>1</v>
      </c>
      <c r="AC106" s="25">
        <f t="shared" si="105"/>
        <v>100000000</v>
      </c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>
        <f>+'[3]ABRIL 2016'!$Z$480</f>
        <v>100000000</v>
      </c>
      <c r="AT106" s="25"/>
      <c r="AU106" s="25"/>
      <c r="AV106" s="25"/>
      <c r="AW106" s="25"/>
      <c r="AX106" s="27">
        <f t="shared" si="106"/>
        <v>0</v>
      </c>
      <c r="AY106" s="25">
        <f t="shared" si="107"/>
        <v>0</v>
      </c>
      <c r="AZ106" s="25">
        <f t="shared" si="108"/>
        <v>0</v>
      </c>
      <c r="BA106" s="25">
        <f t="shared" si="108"/>
        <v>0</v>
      </c>
      <c r="BB106" s="25">
        <f t="shared" si="108"/>
        <v>0</v>
      </c>
      <c r="BC106" s="25">
        <f t="shared" si="121"/>
        <v>0</v>
      </c>
      <c r="BD106" s="25">
        <f t="shared" si="121"/>
        <v>0</v>
      </c>
      <c r="BE106" s="25">
        <f t="shared" si="121"/>
        <v>0</v>
      </c>
      <c r="BF106" s="25">
        <f t="shared" si="121"/>
        <v>0</v>
      </c>
      <c r="BG106" s="25">
        <f t="shared" si="121"/>
        <v>0</v>
      </c>
      <c r="BH106" s="25">
        <f t="shared" si="121"/>
        <v>0</v>
      </c>
      <c r="BI106" s="25">
        <f t="shared" si="121"/>
        <v>0</v>
      </c>
      <c r="BJ106" s="25">
        <f t="shared" si="121"/>
        <v>0</v>
      </c>
      <c r="BK106" s="25">
        <f t="shared" si="121"/>
        <v>0</v>
      </c>
      <c r="BL106" s="25">
        <f t="shared" si="121"/>
        <v>0</v>
      </c>
      <c r="BM106" s="25">
        <f t="shared" si="121"/>
        <v>0</v>
      </c>
      <c r="BN106" s="25">
        <f t="shared" si="121"/>
        <v>0</v>
      </c>
      <c r="BO106" s="25"/>
      <c r="BP106" s="25"/>
      <c r="BQ106" s="25">
        <f t="shared" si="110"/>
        <v>0</v>
      </c>
      <c r="BR106" s="25">
        <f t="shared" si="122"/>
        <v>0</v>
      </c>
      <c r="BS106" s="27">
        <f t="shared" si="112"/>
        <v>0.84458115</v>
      </c>
      <c r="BT106" s="25">
        <f t="shared" si="113"/>
        <v>84458115</v>
      </c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>
        <f>+'[6]JUNIO 2016'!$H$658</f>
        <v>84458115</v>
      </c>
      <c r="CK106" s="25"/>
      <c r="CL106" s="25"/>
      <c r="CM106" s="25"/>
      <c r="CN106" s="25"/>
      <c r="CO106" s="27">
        <f t="shared" si="114"/>
        <v>0.15541885</v>
      </c>
      <c r="CP106" s="25">
        <f t="shared" si="115"/>
        <v>15541885</v>
      </c>
      <c r="CQ106" s="25">
        <f t="shared" si="116"/>
        <v>0</v>
      </c>
      <c r="CR106" s="25">
        <f t="shared" si="116"/>
        <v>0</v>
      </c>
      <c r="CS106" s="25">
        <f t="shared" si="116"/>
        <v>0</v>
      </c>
      <c r="CT106" s="25">
        <f t="shared" si="116"/>
        <v>0</v>
      </c>
      <c r="CU106" s="25">
        <f t="shared" si="116"/>
        <v>0</v>
      </c>
      <c r="CV106" s="25">
        <f t="shared" si="116"/>
        <v>0</v>
      </c>
      <c r="CW106" s="25">
        <f t="shared" si="123"/>
        <v>0</v>
      </c>
      <c r="CX106" s="25">
        <f t="shared" si="123"/>
        <v>0</v>
      </c>
      <c r="CY106" s="25">
        <f t="shared" si="116"/>
        <v>0</v>
      </c>
      <c r="CZ106" s="25">
        <f t="shared" si="118"/>
        <v>0</v>
      </c>
      <c r="DA106" s="25">
        <f t="shared" si="118"/>
        <v>0</v>
      </c>
      <c r="DB106" s="25">
        <f t="shared" si="118"/>
        <v>0</v>
      </c>
      <c r="DC106" s="25">
        <f t="shared" si="124"/>
        <v>0</v>
      </c>
      <c r="DD106" s="25">
        <f t="shared" si="124"/>
        <v>0</v>
      </c>
      <c r="DE106" s="25">
        <f t="shared" si="124"/>
        <v>15541885</v>
      </c>
      <c r="DF106" s="25"/>
      <c r="DG106" s="25">
        <f t="shared" si="125"/>
        <v>0</v>
      </c>
      <c r="DH106" s="25">
        <f t="shared" si="125"/>
        <v>0</v>
      </c>
      <c r="DI106" s="25">
        <f t="shared" si="125"/>
        <v>0</v>
      </c>
      <c r="DK106" s="188"/>
      <c r="DL106" s="188"/>
      <c r="DM106" s="188"/>
      <c r="DN106" s="188"/>
      <c r="DO106" s="188"/>
    </row>
    <row r="107" spans="1:119" ht="23.25" hidden="1" customHeight="1" x14ac:dyDescent="0.25">
      <c r="A107" s="242"/>
      <c r="B107" s="93" t="s">
        <v>299</v>
      </c>
      <c r="C107" s="73" t="s">
        <v>300</v>
      </c>
      <c r="D107" s="22" t="s">
        <v>301</v>
      </c>
      <c r="E107" s="94">
        <v>301</v>
      </c>
      <c r="F107" s="24" t="s">
        <v>263</v>
      </c>
      <c r="G107" s="25">
        <f t="shared" si="103"/>
        <v>50000000</v>
      </c>
      <c r="H107" s="25"/>
      <c r="I107" s="25">
        <f>50000000-50000000</f>
        <v>0</v>
      </c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>
        <f>21264791+28735209</f>
        <v>50000000</v>
      </c>
      <c r="V107" s="25"/>
      <c r="W107" s="25"/>
      <c r="X107" s="25"/>
      <c r="Y107" s="25"/>
      <c r="Z107" s="25"/>
      <c r="AB107" s="27">
        <f t="shared" si="104"/>
        <v>0.60117946</v>
      </c>
      <c r="AC107" s="25">
        <f t="shared" si="105"/>
        <v>30058973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>
        <f>+'[7]MAYO 2016'!$Y$601</f>
        <v>30058973</v>
      </c>
      <c r="AS107" s="25"/>
      <c r="AT107" s="25"/>
      <c r="AU107" s="25"/>
      <c r="AV107" s="25"/>
      <c r="AW107" s="25"/>
      <c r="AX107" s="27">
        <f t="shared" si="106"/>
        <v>0.39882054</v>
      </c>
      <c r="AY107" s="25">
        <f t="shared" si="107"/>
        <v>19941027</v>
      </c>
      <c r="AZ107" s="25">
        <f t="shared" si="108"/>
        <v>0</v>
      </c>
      <c r="BA107" s="25">
        <f t="shared" si="108"/>
        <v>0</v>
      </c>
      <c r="BB107" s="25">
        <f t="shared" si="108"/>
        <v>0</v>
      </c>
      <c r="BC107" s="25">
        <f t="shared" si="121"/>
        <v>0</v>
      </c>
      <c r="BD107" s="25">
        <f t="shared" si="121"/>
        <v>0</v>
      </c>
      <c r="BE107" s="25">
        <f t="shared" si="121"/>
        <v>0</v>
      </c>
      <c r="BF107" s="25">
        <f t="shared" si="121"/>
        <v>0</v>
      </c>
      <c r="BG107" s="25">
        <f t="shared" si="121"/>
        <v>0</v>
      </c>
      <c r="BH107" s="25">
        <f t="shared" si="121"/>
        <v>0</v>
      </c>
      <c r="BI107" s="25">
        <f t="shared" si="121"/>
        <v>0</v>
      </c>
      <c r="BJ107" s="25">
        <f t="shared" si="121"/>
        <v>0</v>
      </c>
      <c r="BK107" s="25">
        <f t="shared" si="121"/>
        <v>0</v>
      </c>
      <c r="BL107" s="25">
        <f t="shared" si="121"/>
        <v>0</v>
      </c>
      <c r="BM107" s="25">
        <f t="shared" si="121"/>
        <v>19941027</v>
      </c>
      <c r="BN107" s="25">
        <f t="shared" si="121"/>
        <v>0</v>
      </c>
      <c r="BO107" s="25"/>
      <c r="BP107" s="25"/>
      <c r="BQ107" s="25">
        <f t="shared" si="110"/>
        <v>0</v>
      </c>
      <c r="BR107" s="25">
        <f t="shared" si="122"/>
        <v>0</v>
      </c>
      <c r="BS107" s="27">
        <f t="shared" si="112"/>
        <v>0.60117946</v>
      </c>
      <c r="BT107" s="25">
        <f t="shared" si="113"/>
        <v>30058973</v>
      </c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>
        <f>+'[7]MAYO 2016'!$H$599</f>
        <v>30058973</v>
      </c>
      <c r="CJ107" s="25"/>
      <c r="CK107" s="25"/>
      <c r="CL107" s="25"/>
      <c r="CM107" s="25"/>
      <c r="CN107" s="25"/>
      <c r="CO107" s="27">
        <f t="shared" si="114"/>
        <v>0.39882054</v>
      </c>
      <c r="CP107" s="25">
        <f t="shared" si="115"/>
        <v>19941027</v>
      </c>
      <c r="CQ107" s="25">
        <f t="shared" si="116"/>
        <v>0</v>
      </c>
      <c r="CR107" s="25">
        <f t="shared" si="116"/>
        <v>0</v>
      </c>
      <c r="CS107" s="25">
        <f t="shared" si="116"/>
        <v>0</v>
      </c>
      <c r="CT107" s="25">
        <f t="shared" si="116"/>
        <v>0</v>
      </c>
      <c r="CU107" s="25">
        <f t="shared" si="116"/>
        <v>0</v>
      </c>
      <c r="CV107" s="25">
        <f t="shared" si="116"/>
        <v>0</v>
      </c>
      <c r="CW107" s="25">
        <f t="shared" si="123"/>
        <v>0</v>
      </c>
      <c r="CX107" s="25">
        <f t="shared" si="123"/>
        <v>0</v>
      </c>
      <c r="CY107" s="25">
        <f t="shared" si="116"/>
        <v>0</v>
      </c>
      <c r="CZ107" s="25">
        <f t="shared" si="118"/>
        <v>0</v>
      </c>
      <c r="DA107" s="25">
        <f t="shared" si="118"/>
        <v>0</v>
      </c>
      <c r="DB107" s="25">
        <f t="shared" si="118"/>
        <v>0</v>
      </c>
      <c r="DC107" s="25">
        <f t="shared" si="124"/>
        <v>0</v>
      </c>
      <c r="DD107" s="25">
        <f t="shared" si="124"/>
        <v>19941027</v>
      </c>
      <c r="DE107" s="25">
        <f t="shared" si="124"/>
        <v>0</v>
      </c>
      <c r="DF107" s="25"/>
      <c r="DG107" s="25">
        <f t="shared" si="125"/>
        <v>0</v>
      </c>
      <c r="DH107" s="25">
        <f t="shared" si="125"/>
        <v>0</v>
      </c>
      <c r="DI107" s="25">
        <f t="shared" si="125"/>
        <v>0</v>
      </c>
      <c r="DK107" s="188"/>
      <c r="DL107" s="188"/>
      <c r="DM107" s="188"/>
      <c r="DN107" s="188"/>
      <c r="DO107" s="188"/>
    </row>
    <row r="108" spans="1:119" s="48" customFormat="1" ht="21" customHeight="1" thickTop="1" thickBot="1" x14ac:dyDescent="0.3">
      <c r="A108" s="77"/>
      <c r="B108" s="284" t="s">
        <v>378</v>
      </c>
      <c r="C108" s="285"/>
      <c r="D108" s="285"/>
      <c r="E108" s="285"/>
      <c r="F108" s="286"/>
      <c r="G108" s="65">
        <f t="shared" ref="G108:Z108" si="126">SUM(G93:G107)</f>
        <v>2528280551</v>
      </c>
      <c r="H108" s="65">
        <f t="shared" si="126"/>
        <v>200000000</v>
      </c>
      <c r="I108" s="65">
        <f t="shared" si="126"/>
        <v>268168096</v>
      </c>
      <c r="J108" s="65">
        <f t="shared" si="126"/>
        <v>0</v>
      </c>
      <c r="K108" s="65">
        <f t="shared" si="126"/>
        <v>701280247</v>
      </c>
      <c r="L108" s="65">
        <f t="shared" si="126"/>
        <v>0</v>
      </c>
      <c r="M108" s="65">
        <f t="shared" si="126"/>
        <v>0</v>
      </c>
      <c r="N108" s="65">
        <f t="shared" si="126"/>
        <v>0</v>
      </c>
      <c r="O108" s="65">
        <f t="shared" si="126"/>
        <v>0</v>
      </c>
      <c r="P108" s="65">
        <f t="shared" si="126"/>
        <v>0</v>
      </c>
      <c r="Q108" s="65">
        <f t="shared" si="126"/>
        <v>0</v>
      </c>
      <c r="R108" s="65">
        <f t="shared" si="126"/>
        <v>0</v>
      </c>
      <c r="S108" s="65">
        <f t="shared" si="126"/>
        <v>0</v>
      </c>
      <c r="T108" s="65">
        <f t="shared" si="126"/>
        <v>0</v>
      </c>
      <c r="U108" s="65">
        <f t="shared" si="126"/>
        <v>50000000</v>
      </c>
      <c r="V108" s="65">
        <f t="shared" si="126"/>
        <v>1262551657</v>
      </c>
      <c r="W108" s="65">
        <f t="shared" si="126"/>
        <v>0</v>
      </c>
      <c r="X108" s="65">
        <f t="shared" si="126"/>
        <v>0</v>
      </c>
      <c r="Y108" s="65">
        <f t="shared" si="126"/>
        <v>0</v>
      </c>
      <c r="Z108" s="65">
        <f t="shared" si="126"/>
        <v>46280551</v>
      </c>
      <c r="AB108" s="44">
        <f t="shared" si="104"/>
        <v>0.83853090162856692</v>
      </c>
      <c r="AC108" s="65">
        <f>SUM(AC93:AC107)</f>
        <v>2120041370</v>
      </c>
      <c r="AD108" s="65"/>
      <c r="AE108" s="65">
        <f t="shared" ref="AE108:AW108" si="127">SUM(AE93:AE107)</f>
        <v>200000000</v>
      </c>
      <c r="AF108" s="65">
        <f t="shared" si="127"/>
        <v>268168096</v>
      </c>
      <c r="AG108" s="65">
        <f t="shared" si="127"/>
        <v>0</v>
      </c>
      <c r="AH108" s="65">
        <f t="shared" si="127"/>
        <v>701280247</v>
      </c>
      <c r="AI108" s="65">
        <f t="shared" si="127"/>
        <v>0</v>
      </c>
      <c r="AJ108" s="65">
        <f t="shared" si="127"/>
        <v>0</v>
      </c>
      <c r="AK108" s="65">
        <f t="shared" si="127"/>
        <v>0</v>
      </c>
      <c r="AL108" s="65">
        <f t="shared" si="127"/>
        <v>0</v>
      </c>
      <c r="AM108" s="65">
        <f t="shared" si="127"/>
        <v>0</v>
      </c>
      <c r="AN108" s="65">
        <f t="shared" si="127"/>
        <v>0</v>
      </c>
      <c r="AO108" s="65">
        <f t="shared" si="127"/>
        <v>0</v>
      </c>
      <c r="AP108" s="65">
        <f t="shared" si="127"/>
        <v>0</v>
      </c>
      <c r="AQ108" s="65">
        <f t="shared" si="127"/>
        <v>0</v>
      </c>
      <c r="AR108" s="65">
        <f t="shared" si="127"/>
        <v>30058973</v>
      </c>
      <c r="AS108" s="65">
        <f t="shared" si="127"/>
        <v>901639192</v>
      </c>
      <c r="AT108" s="65">
        <f t="shared" si="127"/>
        <v>0</v>
      </c>
      <c r="AU108" s="65">
        <f t="shared" si="127"/>
        <v>0</v>
      </c>
      <c r="AV108" s="65">
        <f t="shared" si="127"/>
        <v>0</v>
      </c>
      <c r="AW108" s="65">
        <f t="shared" si="127"/>
        <v>18894862</v>
      </c>
      <c r="AX108" s="44">
        <f t="shared" si="106"/>
        <v>0.16146909837143308</v>
      </c>
      <c r="AY108" s="65">
        <f>SUM(AY93:AY107)</f>
        <v>408239181</v>
      </c>
      <c r="AZ108" s="65">
        <f t="shared" ref="AZ108:BR108" si="128">SUM(AZ93:AZ107)</f>
        <v>0</v>
      </c>
      <c r="BA108" s="65">
        <f t="shared" si="128"/>
        <v>0</v>
      </c>
      <c r="BB108" s="65">
        <f t="shared" si="128"/>
        <v>0</v>
      </c>
      <c r="BC108" s="65">
        <f t="shared" si="128"/>
        <v>0</v>
      </c>
      <c r="BD108" s="65">
        <f t="shared" si="128"/>
        <v>0</v>
      </c>
      <c r="BE108" s="65">
        <f t="shared" si="128"/>
        <v>0</v>
      </c>
      <c r="BF108" s="65">
        <f t="shared" si="128"/>
        <v>0</v>
      </c>
      <c r="BG108" s="65">
        <f t="shared" si="128"/>
        <v>0</v>
      </c>
      <c r="BH108" s="65">
        <f t="shared" si="128"/>
        <v>0</v>
      </c>
      <c r="BI108" s="65">
        <f t="shared" si="128"/>
        <v>0</v>
      </c>
      <c r="BJ108" s="65">
        <f t="shared" si="128"/>
        <v>0</v>
      </c>
      <c r="BK108" s="65">
        <f t="shared" si="128"/>
        <v>0</v>
      </c>
      <c r="BL108" s="65">
        <f t="shared" si="128"/>
        <v>0</v>
      </c>
      <c r="BM108" s="65">
        <f t="shared" si="128"/>
        <v>19941027</v>
      </c>
      <c r="BN108" s="65">
        <f t="shared" si="128"/>
        <v>360912465</v>
      </c>
      <c r="BO108" s="65">
        <f t="shared" si="128"/>
        <v>0</v>
      </c>
      <c r="BP108" s="65">
        <f t="shared" si="128"/>
        <v>0</v>
      </c>
      <c r="BQ108" s="65">
        <f t="shared" si="128"/>
        <v>0</v>
      </c>
      <c r="BR108" s="65">
        <f t="shared" si="128"/>
        <v>27385689</v>
      </c>
      <c r="BS108" s="44">
        <f t="shared" si="112"/>
        <v>0.80624146999578761</v>
      </c>
      <c r="BT108" s="65">
        <f>SUM(BT93:BT107)</f>
        <v>2038404628</v>
      </c>
      <c r="BU108" s="65">
        <f>SUM(BU93:BU107)</f>
        <v>0</v>
      </c>
      <c r="BV108" s="65">
        <f>SUM(BV93:BV107)</f>
        <v>192408143</v>
      </c>
      <c r="BW108" s="65">
        <f>SUM(BW93:BW107)</f>
        <v>268168096</v>
      </c>
      <c r="BX108" s="65"/>
      <c r="BY108" s="65">
        <f>SUM(BY93:BY107)</f>
        <v>701280247</v>
      </c>
      <c r="BZ108" s="65">
        <f>SUM(BZ93:BZ107)</f>
        <v>0</v>
      </c>
      <c r="CA108" s="65"/>
      <c r="CB108" s="65">
        <f t="shared" ref="CB108:CJ108" si="129">SUM(CB93:CB107)</f>
        <v>0</v>
      </c>
      <c r="CC108" s="65">
        <f t="shared" si="129"/>
        <v>0</v>
      </c>
      <c r="CD108" s="65">
        <f t="shared" si="129"/>
        <v>0</v>
      </c>
      <c r="CE108" s="65">
        <f t="shared" si="129"/>
        <v>0</v>
      </c>
      <c r="CF108" s="65">
        <f t="shared" si="129"/>
        <v>0</v>
      </c>
      <c r="CG108" s="65">
        <f t="shared" si="129"/>
        <v>0</v>
      </c>
      <c r="CH108" s="65">
        <f t="shared" si="129"/>
        <v>0</v>
      </c>
      <c r="CI108" s="65">
        <f t="shared" si="129"/>
        <v>30058973</v>
      </c>
      <c r="CJ108" s="65">
        <f t="shared" si="129"/>
        <v>827963827</v>
      </c>
      <c r="CK108" s="65"/>
      <c r="CL108" s="65">
        <f>SUM(CL93:CL107)</f>
        <v>0</v>
      </c>
      <c r="CM108" s="65">
        <f>SUM(CM93:CM107)</f>
        <v>0</v>
      </c>
      <c r="CN108" s="65">
        <f>SUM(CN93:CN107)</f>
        <v>18525342</v>
      </c>
      <c r="CO108" s="44">
        <f t="shared" si="114"/>
        <v>0.19375853000421239</v>
      </c>
      <c r="CP108" s="65">
        <f t="shared" ref="CP108:DI108" si="130">SUM(CP93:CP107)</f>
        <v>489875923</v>
      </c>
      <c r="CQ108" s="65">
        <f t="shared" si="130"/>
        <v>7591857</v>
      </c>
      <c r="CR108" s="65">
        <f t="shared" si="130"/>
        <v>0</v>
      </c>
      <c r="CS108" s="65">
        <f t="shared" si="130"/>
        <v>0</v>
      </c>
      <c r="CT108" s="65">
        <f t="shared" si="130"/>
        <v>0</v>
      </c>
      <c r="CU108" s="65">
        <f t="shared" si="130"/>
        <v>0</v>
      </c>
      <c r="CV108" s="65">
        <f t="shared" si="130"/>
        <v>0</v>
      </c>
      <c r="CW108" s="65">
        <f t="shared" si="130"/>
        <v>0</v>
      </c>
      <c r="CX108" s="65">
        <f t="shared" si="130"/>
        <v>0</v>
      </c>
      <c r="CY108" s="65">
        <f t="shared" si="130"/>
        <v>0</v>
      </c>
      <c r="CZ108" s="65">
        <f t="shared" si="130"/>
        <v>0</v>
      </c>
      <c r="DA108" s="65">
        <f t="shared" si="130"/>
        <v>0</v>
      </c>
      <c r="DB108" s="65">
        <f t="shared" si="130"/>
        <v>0</v>
      </c>
      <c r="DC108" s="65">
        <f t="shared" si="130"/>
        <v>0</v>
      </c>
      <c r="DD108" s="65">
        <f t="shared" si="130"/>
        <v>19941027</v>
      </c>
      <c r="DE108" s="65">
        <f t="shared" si="130"/>
        <v>434587830</v>
      </c>
      <c r="DF108" s="65">
        <f t="shared" si="130"/>
        <v>0</v>
      </c>
      <c r="DG108" s="65">
        <f t="shared" si="130"/>
        <v>0</v>
      </c>
      <c r="DH108" s="65">
        <f t="shared" si="130"/>
        <v>0</v>
      </c>
      <c r="DI108" s="95">
        <f t="shared" si="130"/>
        <v>27755209</v>
      </c>
      <c r="DK108" s="188" t="s">
        <v>394</v>
      </c>
      <c r="DL108" s="188"/>
      <c r="DM108" s="190">
        <v>2528280551</v>
      </c>
      <c r="DN108" s="191">
        <v>2038404628</v>
      </c>
      <c r="DO108" s="192">
        <v>0.80620000000000003</v>
      </c>
    </row>
    <row r="109" spans="1:119" ht="51" hidden="1" customHeight="1" thickTop="1" x14ac:dyDescent="0.25">
      <c r="A109" s="235" t="s">
        <v>303</v>
      </c>
      <c r="B109" s="231" t="s">
        <v>304</v>
      </c>
      <c r="C109" s="73" t="s">
        <v>305</v>
      </c>
      <c r="D109" s="22" t="s">
        <v>306</v>
      </c>
      <c r="E109" s="96">
        <v>111</v>
      </c>
      <c r="F109" s="24" t="s">
        <v>307</v>
      </c>
      <c r="G109" s="25">
        <f t="shared" ref="G109:G127" si="131">SUM(H109:Z109)</f>
        <v>2847721350</v>
      </c>
      <c r="H109" s="25"/>
      <c r="I109" s="25">
        <f>2264025000</f>
        <v>2264025000</v>
      </c>
      <c r="J109" s="25">
        <f>72450095</f>
        <v>72450095</v>
      </c>
      <c r="K109" s="25"/>
      <c r="L109" s="25"/>
      <c r="M109" s="25">
        <f>54387</f>
        <v>54387</v>
      </c>
      <c r="N109" s="25">
        <f>30665828</f>
        <v>30665828</v>
      </c>
      <c r="O109" s="25">
        <f>1940856</f>
        <v>1940856</v>
      </c>
      <c r="P109" s="25"/>
      <c r="Q109" s="58">
        <f>60000000+100000000</f>
        <v>160000000</v>
      </c>
      <c r="R109" s="25"/>
      <c r="S109" s="25"/>
      <c r="T109" s="25"/>
      <c r="U109" s="25"/>
      <c r="V109" s="25"/>
      <c r="W109" s="25"/>
      <c r="X109" s="25"/>
      <c r="Y109" s="25"/>
      <c r="Z109" s="25">
        <f>28000000+784585184-485000000-9000000</f>
        <v>318585184</v>
      </c>
      <c r="AA109" s="97"/>
      <c r="AB109" s="27">
        <f t="shared" si="104"/>
        <v>0.44417958133438862</v>
      </c>
      <c r="AC109" s="25">
        <f t="shared" ref="AC109:AC127" si="132">SUM(AD109:AW109)</f>
        <v>1264899677</v>
      </c>
      <c r="AD109" s="25"/>
      <c r="AE109" s="25"/>
      <c r="AF109" s="25">
        <f>+'[7]MAYO 2016'!$M$18</f>
        <v>1264899677</v>
      </c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7">
        <f t="shared" si="106"/>
        <v>0.55582041866561138</v>
      </c>
      <c r="AY109" s="25">
        <f t="shared" ref="AY109:AY127" si="133">SUM(AZ109:BR109)</f>
        <v>1582821673</v>
      </c>
      <c r="AZ109" s="25">
        <f t="shared" ref="AZ109:BN120" si="134">H109-AE109</f>
        <v>0</v>
      </c>
      <c r="BA109" s="25">
        <f t="shared" si="134"/>
        <v>999125323</v>
      </c>
      <c r="BB109" s="25">
        <f t="shared" si="134"/>
        <v>72450095</v>
      </c>
      <c r="BC109" s="25">
        <f t="shared" ref="BC109:BN119" si="135">+K109-AH109</f>
        <v>0</v>
      </c>
      <c r="BD109" s="25">
        <f t="shared" si="135"/>
        <v>0</v>
      </c>
      <c r="BE109" s="25">
        <f t="shared" si="135"/>
        <v>54387</v>
      </c>
      <c r="BF109" s="25">
        <f t="shared" si="135"/>
        <v>30665828</v>
      </c>
      <c r="BG109" s="25">
        <f t="shared" si="135"/>
        <v>1940856</v>
      </c>
      <c r="BH109" s="25">
        <f t="shared" si="135"/>
        <v>0</v>
      </c>
      <c r="BI109" s="25">
        <f t="shared" si="135"/>
        <v>160000000</v>
      </c>
      <c r="BJ109" s="25">
        <f t="shared" si="135"/>
        <v>0</v>
      </c>
      <c r="BK109" s="25">
        <f t="shared" si="135"/>
        <v>0</v>
      </c>
      <c r="BL109" s="25">
        <f t="shared" si="135"/>
        <v>0</v>
      </c>
      <c r="BM109" s="25">
        <f t="shared" si="135"/>
        <v>0</v>
      </c>
      <c r="BN109" s="25">
        <f t="shared" si="135"/>
        <v>0</v>
      </c>
      <c r="BO109" s="25"/>
      <c r="BP109" s="25"/>
      <c r="BQ109" s="25">
        <f t="shared" ref="BQ109:BQ120" si="136">Y109-AV109</f>
        <v>0</v>
      </c>
      <c r="BR109" s="25">
        <f t="shared" ref="BR109:BR119" si="137">+Z109-AW109</f>
        <v>318585184</v>
      </c>
      <c r="BS109" s="27">
        <f t="shared" si="112"/>
        <v>6.7201587332271814E-2</v>
      </c>
      <c r="BT109" s="25">
        <f t="shared" ref="BT109:BT127" si="138">SUM(BU109:CN109)</f>
        <v>191371395</v>
      </c>
      <c r="BU109" s="25"/>
      <c r="BV109" s="25"/>
      <c r="BW109" s="25">
        <f>+'[2]MARZO 2016 ULTIMO'!$H$16</f>
        <v>191371395</v>
      </c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7">
        <f t="shared" si="114"/>
        <v>0.93279841266772823</v>
      </c>
      <c r="CP109" s="25">
        <f t="shared" ref="CP109:CP127" si="139">SUM(CQ109:DI109)</f>
        <v>2656349955</v>
      </c>
      <c r="CQ109" s="25">
        <f t="shared" ref="CQ109:CV120" si="140">H109-BV109</f>
        <v>0</v>
      </c>
      <c r="CR109" s="25">
        <f t="shared" si="140"/>
        <v>2072653605</v>
      </c>
      <c r="CS109" s="25">
        <f t="shared" si="140"/>
        <v>72450095</v>
      </c>
      <c r="CT109" s="25">
        <f t="shared" si="140"/>
        <v>0</v>
      </c>
      <c r="CU109" s="25">
        <f t="shared" si="140"/>
        <v>0</v>
      </c>
      <c r="CV109" s="25">
        <f t="shared" si="140"/>
        <v>54387</v>
      </c>
      <c r="CW109" s="25">
        <f t="shared" ref="CW109:CY119" si="141">+N109-CB109</f>
        <v>30665828</v>
      </c>
      <c r="CX109" s="25">
        <f t="shared" si="141"/>
        <v>1940856</v>
      </c>
      <c r="CY109" s="25">
        <f t="shared" si="141"/>
        <v>0</v>
      </c>
      <c r="CZ109" s="25">
        <f t="shared" ref="CZ109:DB120" si="142">Q109-CE109</f>
        <v>160000000</v>
      </c>
      <c r="DA109" s="25">
        <f t="shared" si="142"/>
        <v>0</v>
      </c>
      <c r="DB109" s="25">
        <f t="shared" si="142"/>
        <v>0</v>
      </c>
      <c r="DC109" s="25">
        <f t="shared" ref="DC109:DE119" si="143">+T109-CH109</f>
        <v>0</v>
      </c>
      <c r="DD109" s="25">
        <f t="shared" si="143"/>
        <v>0</v>
      </c>
      <c r="DE109" s="25">
        <f t="shared" si="143"/>
        <v>0</v>
      </c>
      <c r="DF109" s="25"/>
      <c r="DG109" s="25">
        <f t="shared" ref="DG109:DI119" si="144">+X109-CL109</f>
        <v>0</v>
      </c>
      <c r="DH109" s="25">
        <f t="shared" si="144"/>
        <v>0</v>
      </c>
      <c r="DI109" s="25">
        <f t="shared" si="144"/>
        <v>318585184</v>
      </c>
      <c r="DK109" s="188"/>
      <c r="DL109" s="188"/>
      <c r="DM109" s="188"/>
      <c r="DN109" s="188"/>
      <c r="DO109" s="188"/>
    </row>
    <row r="110" spans="1:119" s="61" customFormat="1" ht="36" hidden="1" customHeight="1" x14ac:dyDescent="0.25">
      <c r="A110" s="232"/>
      <c r="B110" s="226"/>
      <c r="C110" s="59" t="s">
        <v>308</v>
      </c>
      <c r="D110" s="22" t="s">
        <v>309</v>
      </c>
      <c r="E110" s="94">
        <v>111</v>
      </c>
      <c r="F110" s="24" t="s">
        <v>310</v>
      </c>
      <c r="G110" s="25">
        <f t="shared" si="131"/>
        <v>1088479836</v>
      </c>
      <c r="H110" s="58"/>
      <c r="I110" s="58">
        <v>982978733</v>
      </c>
      <c r="J110" s="58">
        <v>39062301</v>
      </c>
      <c r="K110" s="58"/>
      <c r="L110" s="58"/>
      <c r="M110" s="58"/>
      <c r="N110" s="58"/>
      <c r="O110" s="58"/>
      <c r="P110" s="58">
        <f>3438802</f>
        <v>3438802</v>
      </c>
      <c r="Q110" s="58">
        <f>50000000</f>
        <v>50000000</v>
      </c>
      <c r="R110" s="58"/>
      <c r="S110" s="58"/>
      <c r="T110" s="58"/>
      <c r="U110" s="58"/>
      <c r="V110" s="58"/>
      <c r="W110" s="58"/>
      <c r="X110" s="58"/>
      <c r="Y110" s="58"/>
      <c r="Z110" s="58">
        <f>12000000+1000000</f>
        <v>13000000</v>
      </c>
      <c r="AA110" s="98"/>
      <c r="AB110" s="62">
        <f t="shared" si="104"/>
        <v>0.99540581291944119</v>
      </c>
      <c r="AC110" s="25">
        <f t="shared" si="132"/>
        <v>1083479156</v>
      </c>
      <c r="AD110" s="58"/>
      <c r="AE110" s="58"/>
      <c r="AF110" s="58">
        <f>+'[1]JULIO 2016'!$M$31</f>
        <v>982978733</v>
      </c>
      <c r="AG110" s="58">
        <f>+'[1]JULIO 2016'!$N$31</f>
        <v>37846647</v>
      </c>
      <c r="AH110" s="58"/>
      <c r="AI110" s="58"/>
      <c r="AJ110" s="58"/>
      <c r="AK110" s="58"/>
      <c r="AL110" s="58"/>
      <c r="AM110" s="58"/>
      <c r="AN110" s="25">
        <f>+'[7]MAYO 2016'!$U$31</f>
        <v>49856575</v>
      </c>
      <c r="AO110" s="58"/>
      <c r="AP110" s="58"/>
      <c r="AQ110" s="58"/>
      <c r="AR110" s="58"/>
      <c r="AS110" s="58"/>
      <c r="AT110" s="58"/>
      <c r="AU110" s="58"/>
      <c r="AV110" s="58"/>
      <c r="AW110" s="58">
        <f>+'[1]JULIO 2016'!$AG$31</f>
        <v>12797201</v>
      </c>
      <c r="AX110" s="62">
        <f t="shared" si="106"/>
        <v>4.5941870805588092E-3</v>
      </c>
      <c r="AY110" s="25">
        <f t="shared" si="133"/>
        <v>5000680</v>
      </c>
      <c r="AZ110" s="58">
        <f t="shared" si="134"/>
        <v>0</v>
      </c>
      <c r="BA110" s="58">
        <f t="shared" si="134"/>
        <v>0</v>
      </c>
      <c r="BB110" s="58">
        <f t="shared" si="134"/>
        <v>1215654</v>
      </c>
      <c r="BC110" s="58">
        <f t="shared" si="135"/>
        <v>0</v>
      </c>
      <c r="BD110" s="58">
        <f t="shared" si="135"/>
        <v>0</v>
      </c>
      <c r="BE110" s="25">
        <f t="shared" si="135"/>
        <v>0</v>
      </c>
      <c r="BF110" s="58">
        <f t="shared" si="135"/>
        <v>0</v>
      </c>
      <c r="BG110" s="58">
        <f t="shared" si="135"/>
        <v>0</v>
      </c>
      <c r="BH110" s="58">
        <f t="shared" si="135"/>
        <v>3438802</v>
      </c>
      <c r="BI110" s="58">
        <f t="shared" si="135"/>
        <v>143425</v>
      </c>
      <c r="BJ110" s="58">
        <f t="shared" si="135"/>
        <v>0</v>
      </c>
      <c r="BK110" s="58">
        <f t="shared" si="135"/>
        <v>0</v>
      </c>
      <c r="BL110" s="58">
        <f t="shared" si="135"/>
        <v>0</v>
      </c>
      <c r="BM110" s="58">
        <f t="shared" si="135"/>
        <v>0</v>
      </c>
      <c r="BN110" s="58">
        <f t="shared" si="135"/>
        <v>0</v>
      </c>
      <c r="BO110" s="58"/>
      <c r="BP110" s="58"/>
      <c r="BQ110" s="25">
        <f t="shared" si="136"/>
        <v>0</v>
      </c>
      <c r="BR110" s="58">
        <f t="shared" si="137"/>
        <v>202799</v>
      </c>
      <c r="BS110" s="62">
        <f t="shared" si="112"/>
        <v>0.7215436731342445</v>
      </c>
      <c r="BT110" s="25">
        <f t="shared" si="138"/>
        <v>785385739</v>
      </c>
      <c r="BU110" s="58"/>
      <c r="BV110" s="58"/>
      <c r="BW110" s="58">
        <f>+'[1]JULIO 2016'!$H$32+'[1]JULIO 2016'!$H$36+'[1]JULIO 2016'!$H$38+'[1]JULIO 2016'!$H$41+'[1]JULIO 2016'!$H$43+'[1]JULIO 2016'!$H$47+'[1]JULIO 2016'!$H$49+'[1]JULIO 2016'!$H$51+'[1]JULIO 2016'!$H$55+'[1]JULIO 2016'!$H$62+'[1]JULIO 2016'!$H$70</f>
        <v>692820764</v>
      </c>
      <c r="BX110" s="58">
        <f>+'[6]JUNIO 2016'!$H$56</f>
        <v>30710300</v>
      </c>
      <c r="BY110" s="58"/>
      <c r="BZ110" s="58"/>
      <c r="CA110" s="58"/>
      <c r="CB110" s="58"/>
      <c r="CC110" s="58"/>
      <c r="CD110" s="58"/>
      <c r="CE110" s="58">
        <f>+'[3]ABRIL 2016'!$H$34</f>
        <v>49856575</v>
      </c>
      <c r="CF110" s="58"/>
      <c r="CG110" s="58"/>
      <c r="CH110" s="58"/>
      <c r="CI110" s="58"/>
      <c r="CJ110" s="58"/>
      <c r="CK110" s="58"/>
      <c r="CL110" s="58"/>
      <c r="CM110" s="58"/>
      <c r="CN110" s="58">
        <f>+'[1]JULIO 2016'!$H$53+'[1]JULIO 2016'!$H$59+'[1]JULIO 2016'!$H$60+'[1]JULIO 2016'!$H$64+'[1]JULIO 2016'!$H$67</f>
        <v>11998100</v>
      </c>
      <c r="CO110" s="62">
        <f t="shared" si="114"/>
        <v>0.2784563268657555</v>
      </c>
      <c r="CP110" s="25">
        <f t="shared" si="139"/>
        <v>303094097</v>
      </c>
      <c r="CQ110" s="25">
        <f t="shared" si="140"/>
        <v>0</v>
      </c>
      <c r="CR110" s="58">
        <f t="shared" si="140"/>
        <v>290157969</v>
      </c>
      <c r="CS110" s="58">
        <f t="shared" si="140"/>
        <v>8352001</v>
      </c>
      <c r="CT110" s="58">
        <f t="shared" si="140"/>
        <v>0</v>
      </c>
      <c r="CU110" s="58">
        <f t="shared" si="140"/>
        <v>0</v>
      </c>
      <c r="CV110" s="25">
        <f t="shared" si="140"/>
        <v>0</v>
      </c>
      <c r="CW110" s="58">
        <f t="shared" si="141"/>
        <v>0</v>
      </c>
      <c r="CX110" s="58">
        <f t="shared" si="141"/>
        <v>0</v>
      </c>
      <c r="CY110" s="25">
        <f t="shared" si="141"/>
        <v>3438802</v>
      </c>
      <c r="CZ110" s="58">
        <f t="shared" si="142"/>
        <v>143425</v>
      </c>
      <c r="DA110" s="58">
        <f t="shared" si="142"/>
        <v>0</v>
      </c>
      <c r="DB110" s="58">
        <f t="shared" si="142"/>
        <v>0</v>
      </c>
      <c r="DC110" s="58">
        <f t="shared" si="143"/>
        <v>0</v>
      </c>
      <c r="DD110" s="58">
        <f t="shared" si="143"/>
        <v>0</v>
      </c>
      <c r="DE110" s="58">
        <f t="shared" si="143"/>
        <v>0</v>
      </c>
      <c r="DF110" s="58"/>
      <c r="DG110" s="58">
        <f t="shared" si="144"/>
        <v>0</v>
      </c>
      <c r="DH110" s="25">
        <f t="shared" si="144"/>
        <v>0</v>
      </c>
      <c r="DI110" s="58">
        <f t="shared" si="144"/>
        <v>1001900</v>
      </c>
      <c r="DK110" s="188"/>
      <c r="DL110" s="188"/>
      <c r="DM110" s="188"/>
      <c r="DN110" s="188"/>
      <c r="DO110" s="188"/>
    </row>
    <row r="111" spans="1:119" ht="26.25" hidden="1" customHeight="1" x14ac:dyDescent="0.25">
      <c r="A111" s="232"/>
      <c r="B111" s="227"/>
      <c r="C111" s="73" t="s">
        <v>311</v>
      </c>
      <c r="D111" s="22" t="s">
        <v>312</v>
      </c>
      <c r="E111" s="96">
        <v>111</v>
      </c>
      <c r="F111" s="24" t="s">
        <v>313</v>
      </c>
      <c r="G111" s="25">
        <f t="shared" si="131"/>
        <v>100000000</v>
      </c>
      <c r="H111" s="25"/>
      <c r="I111" s="25"/>
      <c r="J111" s="25">
        <v>59490931</v>
      </c>
      <c r="K111" s="25"/>
      <c r="L111" s="25"/>
      <c r="M111" s="25"/>
      <c r="N111" s="25"/>
      <c r="O111" s="25"/>
      <c r="P111" s="25"/>
      <c r="Q111" s="58">
        <f>140509069-100000000</f>
        <v>40509069</v>
      </c>
      <c r="R111" s="25"/>
      <c r="S111" s="25"/>
      <c r="T111" s="25"/>
      <c r="U111" s="25"/>
      <c r="V111" s="25"/>
      <c r="W111" s="25"/>
      <c r="X111" s="25"/>
      <c r="Y111" s="25"/>
      <c r="Z111" s="25"/>
      <c r="AA111" s="97"/>
      <c r="AB111" s="27">
        <f t="shared" si="104"/>
        <v>0.44638040000000001</v>
      </c>
      <c r="AC111" s="25">
        <f t="shared" si="132"/>
        <v>44638040</v>
      </c>
      <c r="AD111" s="25"/>
      <c r="AE111" s="25"/>
      <c r="AF111" s="25"/>
      <c r="AG111" s="25">
        <f>+'[1]JULIO 2016'!$N$77</f>
        <v>14638040</v>
      </c>
      <c r="AH111" s="25"/>
      <c r="AI111" s="25"/>
      <c r="AJ111" s="25"/>
      <c r="AK111" s="25"/>
      <c r="AL111" s="25"/>
      <c r="AM111" s="25"/>
      <c r="AN111" s="25">
        <f>+'[3]ABRIL 2016'!$U$50</f>
        <v>30000000</v>
      </c>
      <c r="AO111" s="25"/>
      <c r="AP111" s="25"/>
      <c r="AQ111" s="25"/>
      <c r="AR111" s="25"/>
      <c r="AS111" s="25"/>
      <c r="AT111" s="25"/>
      <c r="AU111" s="25"/>
      <c r="AV111" s="25"/>
      <c r="AW111" s="25"/>
      <c r="AX111" s="27">
        <f t="shared" si="106"/>
        <v>0.55361959999999999</v>
      </c>
      <c r="AY111" s="25">
        <f t="shared" si="133"/>
        <v>55361960</v>
      </c>
      <c r="AZ111" s="25">
        <f t="shared" si="134"/>
        <v>0</v>
      </c>
      <c r="BA111" s="25">
        <f t="shared" si="134"/>
        <v>0</v>
      </c>
      <c r="BB111" s="25">
        <f t="shared" si="134"/>
        <v>44852891</v>
      </c>
      <c r="BC111" s="25">
        <f t="shared" si="135"/>
        <v>0</v>
      </c>
      <c r="BD111" s="25">
        <f t="shared" si="135"/>
        <v>0</v>
      </c>
      <c r="BE111" s="25">
        <f t="shared" si="135"/>
        <v>0</v>
      </c>
      <c r="BF111" s="25">
        <f t="shared" si="135"/>
        <v>0</v>
      </c>
      <c r="BG111" s="25">
        <f t="shared" si="135"/>
        <v>0</v>
      </c>
      <c r="BH111" s="25">
        <f t="shared" si="135"/>
        <v>0</v>
      </c>
      <c r="BI111" s="25">
        <f t="shared" si="135"/>
        <v>10509069</v>
      </c>
      <c r="BJ111" s="25">
        <f t="shared" si="135"/>
        <v>0</v>
      </c>
      <c r="BK111" s="25">
        <f t="shared" si="135"/>
        <v>0</v>
      </c>
      <c r="BL111" s="25">
        <f t="shared" si="135"/>
        <v>0</v>
      </c>
      <c r="BM111" s="25">
        <f t="shared" si="135"/>
        <v>0</v>
      </c>
      <c r="BN111" s="25">
        <f t="shared" si="135"/>
        <v>0</v>
      </c>
      <c r="BO111" s="25"/>
      <c r="BP111" s="25"/>
      <c r="BQ111" s="25">
        <f t="shared" si="136"/>
        <v>0</v>
      </c>
      <c r="BR111" s="25">
        <f t="shared" si="137"/>
        <v>0</v>
      </c>
      <c r="BS111" s="27">
        <f t="shared" si="112"/>
        <v>0.44638040000000001</v>
      </c>
      <c r="BT111" s="25">
        <f t="shared" si="138"/>
        <v>44638040</v>
      </c>
      <c r="BU111" s="25"/>
      <c r="BV111" s="25"/>
      <c r="BW111" s="25"/>
      <c r="BX111" s="25">
        <f>+'[6]JUNIO 2016'!$H$67+'[6]JUNIO 2016'!$H$70</f>
        <v>14638040</v>
      </c>
      <c r="BY111" s="25"/>
      <c r="BZ111" s="25"/>
      <c r="CA111" s="25"/>
      <c r="CB111" s="25"/>
      <c r="CC111" s="25"/>
      <c r="CD111" s="25"/>
      <c r="CE111" s="25">
        <f>+'[7]MAYO 2016'!$H$62</f>
        <v>30000000</v>
      </c>
      <c r="CF111" s="25"/>
      <c r="CG111" s="25"/>
      <c r="CH111" s="25"/>
      <c r="CI111" s="25"/>
      <c r="CJ111" s="25"/>
      <c r="CK111" s="25"/>
      <c r="CL111" s="25"/>
      <c r="CM111" s="25"/>
      <c r="CN111" s="25"/>
      <c r="CO111" s="27">
        <f t="shared" si="114"/>
        <v>0.55361959999999999</v>
      </c>
      <c r="CP111" s="25">
        <f t="shared" si="139"/>
        <v>55361960</v>
      </c>
      <c r="CQ111" s="25">
        <f t="shared" si="140"/>
        <v>0</v>
      </c>
      <c r="CR111" s="25">
        <f t="shared" si="140"/>
        <v>0</v>
      </c>
      <c r="CS111" s="25">
        <f t="shared" si="140"/>
        <v>44852891</v>
      </c>
      <c r="CT111" s="25">
        <f t="shared" si="140"/>
        <v>0</v>
      </c>
      <c r="CU111" s="25">
        <f t="shared" si="140"/>
        <v>0</v>
      </c>
      <c r="CV111" s="25">
        <f t="shared" si="140"/>
        <v>0</v>
      </c>
      <c r="CW111" s="25">
        <f t="shared" si="141"/>
        <v>0</v>
      </c>
      <c r="CX111" s="25">
        <f t="shared" si="141"/>
        <v>0</v>
      </c>
      <c r="CY111" s="25">
        <f t="shared" si="141"/>
        <v>0</v>
      </c>
      <c r="CZ111" s="25">
        <f t="shared" si="142"/>
        <v>10509069</v>
      </c>
      <c r="DA111" s="25">
        <f t="shared" si="142"/>
        <v>0</v>
      </c>
      <c r="DB111" s="25">
        <f t="shared" si="142"/>
        <v>0</v>
      </c>
      <c r="DC111" s="25">
        <f t="shared" si="143"/>
        <v>0</v>
      </c>
      <c r="DD111" s="25">
        <f t="shared" si="143"/>
        <v>0</v>
      </c>
      <c r="DE111" s="25">
        <f t="shared" si="143"/>
        <v>0</v>
      </c>
      <c r="DF111" s="25"/>
      <c r="DG111" s="25">
        <f t="shared" si="144"/>
        <v>0</v>
      </c>
      <c r="DH111" s="25">
        <f t="shared" si="144"/>
        <v>0</v>
      </c>
      <c r="DI111" s="25">
        <f t="shared" si="144"/>
        <v>0</v>
      </c>
      <c r="DJ111" s="48"/>
      <c r="DK111" s="188"/>
      <c r="DL111" s="188"/>
      <c r="DM111" s="188"/>
      <c r="DN111" s="188"/>
      <c r="DO111" s="188"/>
    </row>
    <row r="112" spans="1:119" ht="35.25" hidden="1" customHeight="1" x14ac:dyDescent="0.25">
      <c r="A112" s="232"/>
      <c r="B112" s="225" t="s">
        <v>314</v>
      </c>
      <c r="C112" s="73" t="s">
        <v>315</v>
      </c>
      <c r="D112" s="22" t="s">
        <v>316</v>
      </c>
      <c r="E112" s="96">
        <v>211</v>
      </c>
      <c r="F112" s="24" t="s">
        <v>310</v>
      </c>
      <c r="G112" s="25">
        <f t="shared" si="131"/>
        <v>2379879497</v>
      </c>
      <c r="H112" s="25"/>
      <c r="I112" s="25">
        <v>2300000000</v>
      </c>
      <c r="J112" s="25"/>
      <c r="K112" s="25"/>
      <c r="L112" s="25"/>
      <c r="M112" s="25"/>
      <c r="N112" s="25"/>
      <c r="O112" s="25"/>
      <c r="P112" s="25"/>
      <c r="Q112" s="25">
        <f>70000000</f>
        <v>70000000</v>
      </c>
      <c r="R112" s="25"/>
      <c r="S112" s="25"/>
      <c r="T112" s="25"/>
      <c r="U112" s="25"/>
      <c r="V112" s="25"/>
      <c r="W112" s="25"/>
      <c r="X112" s="25"/>
      <c r="Y112" s="25"/>
      <c r="Z112" s="25">
        <f>9879497</f>
        <v>9879497</v>
      </c>
      <c r="AB112" s="27">
        <f t="shared" si="104"/>
        <v>0.41251400553580214</v>
      </c>
      <c r="AC112" s="25">
        <f t="shared" si="132"/>
        <v>981733624</v>
      </c>
      <c r="AD112" s="25"/>
      <c r="AE112" s="25"/>
      <c r="AF112" s="25">
        <f>+'[1]JULIO 2016'!$M$94</f>
        <v>901867504</v>
      </c>
      <c r="AG112" s="25"/>
      <c r="AH112" s="25"/>
      <c r="AI112" s="25"/>
      <c r="AJ112" s="25"/>
      <c r="AK112" s="25"/>
      <c r="AL112" s="25"/>
      <c r="AM112" s="25"/>
      <c r="AN112" s="25">
        <f>+'[7]MAYO 2016'!$U$75</f>
        <v>70000000</v>
      </c>
      <c r="AO112" s="25"/>
      <c r="AP112" s="25"/>
      <c r="AQ112" s="25"/>
      <c r="AR112" s="25"/>
      <c r="AS112" s="25"/>
      <c r="AT112" s="25"/>
      <c r="AU112" s="25"/>
      <c r="AV112" s="25"/>
      <c r="AW112" s="25">
        <f>+'[7]MAYO 2016'!$AG$75</f>
        <v>9866120</v>
      </c>
      <c r="AX112" s="27">
        <f t="shared" si="106"/>
        <v>0.58748599446419791</v>
      </c>
      <c r="AY112" s="25">
        <f t="shared" si="133"/>
        <v>1398145873</v>
      </c>
      <c r="AZ112" s="25">
        <f t="shared" si="134"/>
        <v>0</v>
      </c>
      <c r="BA112" s="25">
        <f t="shared" si="134"/>
        <v>1398132496</v>
      </c>
      <c r="BB112" s="25">
        <f t="shared" si="134"/>
        <v>0</v>
      </c>
      <c r="BC112" s="25">
        <f t="shared" si="135"/>
        <v>0</v>
      </c>
      <c r="BD112" s="25">
        <f t="shared" si="135"/>
        <v>0</v>
      </c>
      <c r="BE112" s="25">
        <f t="shared" si="135"/>
        <v>0</v>
      </c>
      <c r="BF112" s="25">
        <f t="shared" si="135"/>
        <v>0</v>
      </c>
      <c r="BG112" s="25">
        <f t="shared" si="135"/>
        <v>0</v>
      </c>
      <c r="BH112" s="25">
        <f t="shared" si="135"/>
        <v>0</v>
      </c>
      <c r="BI112" s="25">
        <f t="shared" si="135"/>
        <v>0</v>
      </c>
      <c r="BJ112" s="25">
        <f t="shared" si="135"/>
        <v>0</v>
      </c>
      <c r="BK112" s="25">
        <f t="shared" si="135"/>
        <v>0</v>
      </c>
      <c r="BL112" s="25">
        <f t="shared" si="135"/>
        <v>0</v>
      </c>
      <c r="BM112" s="25">
        <f t="shared" si="135"/>
        <v>0</v>
      </c>
      <c r="BN112" s="25">
        <f t="shared" si="135"/>
        <v>0</v>
      </c>
      <c r="BO112" s="25"/>
      <c r="BP112" s="25"/>
      <c r="BQ112" s="25">
        <f t="shared" si="136"/>
        <v>0</v>
      </c>
      <c r="BR112" s="25">
        <f t="shared" si="137"/>
        <v>13377</v>
      </c>
      <c r="BS112" s="27">
        <f t="shared" si="112"/>
        <v>0.31634836971747732</v>
      </c>
      <c r="BT112" s="25">
        <f t="shared" si="138"/>
        <v>752870999</v>
      </c>
      <c r="BU112" s="25"/>
      <c r="BV112" s="25"/>
      <c r="BW112" s="25">
        <f>+'[1]JULIO 2016'!$H$95+'[1]JULIO 2016'!$H$98+'[1]JULIO 2016'!$H$102+'[1]JULIO 2016'!$H$104+'[1]JULIO 2016'!$H$106+'[1]JULIO 2016'!$H$108+'[1]JULIO 2016'!$H$109+'[1]JULIO 2016'!$H$115+'[1]JULIO 2016'!$H$119+'[1]JULIO 2016'!$H$121+'[1]JULIO 2016'!$H$123</f>
        <v>743004879</v>
      </c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>
        <f>+'[7]MAYO 2016'!$H$91</f>
        <v>9866120</v>
      </c>
      <c r="CO112" s="27">
        <f t="shared" si="114"/>
        <v>0.68365163028252263</v>
      </c>
      <c r="CP112" s="25">
        <f t="shared" si="139"/>
        <v>1627008498</v>
      </c>
      <c r="CQ112" s="25">
        <f t="shared" si="140"/>
        <v>0</v>
      </c>
      <c r="CR112" s="25">
        <f t="shared" si="140"/>
        <v>1556995121</v>
      </c>
      <c r="CS112" s="25">
        <f t="shared" si="140"/>
        <v>0</v>
      </c>
      <c r="CT112" s="25">
        <f t="shared" si="140"/>
        <v>0</v>
      </c>
      <c r="CU112" s="25">
        <f t="shared" si="140"/>
        <v>0</v>
      </c>
      <c r="CV112" s="25">
        <f t="shared" si="140"/>
        <v>0</v>
      </c>
      <c r="CW112" s="25">
        <f t="shared" si="141"/>
        <v>0</v>
      </c>
      <c r="CX112" s="25">
        <f t="shared" si="141"/>
        <v>0</v>
      </c>
      <c r="CY112" s="25">
        <f t="shared" si="141"/>
        <v>0</v>
      </c>
      <c r="CZ112" s="25">
        <f t="shared" si="142"/>
        <v>70000000</v>
      </c>
      <c r="DA112" s="25">
        <f t="shared" si="142"/>
        <v>0</v>
      </c>
      <c r="DB112" s="25">
        <f t="shared" si="142"/>
        <v>0</v>
      </c>
      <c r="DC112" s="25">
        <f t="shared" si="143"/>
        <v>0</v>
      </c>
      <c r="DD112" s="25">
        <f t="shared" si="143"/>
        <v>0</v>
      </c>
      <c r="DE112" s="25">
        <f t="shared" si="143"/>
        <v>0</v>
      </c>
      <c r="DF112" s="25"/>
      <c r="DG112" s="25">
        <f t="shared" si="144"/>
        <v>0</v>
      </c>
      <c r="DH112" s="25">
        <f t="shared" si="144"/>
        <v>0</v>
      </c>
      <c r="DI112" s="25">
        <f t="shared" si="144"/>
        <v>13377</v>
      </c>
      <c r="DK112" s="188"/>
      <c r="DL112" s="188"/>
      <c r="DM112" s="188"/>
      <c r="DN112" s="188"/>
      <c r="DO112" s="188"/>
    </row>
    <row r="113" spans="1:119" ht="26.25" hidden="1" customHeight="1" x14ac:dyDescent="0.25">
      <c r="A113" s="232"/>
      <c r="B113" s="226"/>
      <c r="C113" s="73" t="s">
        <v>317</v>
      </c>
      <c r="D113" s="22" t="s">
        <v>318</v>
      </c>
      <c r="E113" s="96">
        <v>211</v>
      </c>
      <c r="F113" s="24" t="s">
        <v>313</v>
      </c>
      <c r="G113" s="25">
        <f t="shared" si="131"/>
        <v>310432388</v>
      </c>
      <c r="H113" s="25"/>
      <c r="I113" s="25">
        <v>170000000</v>
      </c>
      <c r="J113" s="25"/>
      <c r="K113" s="25"/>
      <c r="L113" s="25"/>
      <c r="M113" s="25"/>
      <c r="N113" s="25"/>
      <c r="O113" s="25"/>
      <c r="P113" s="25"/>
      <c r="Q113" s="25">
        <v>10432388</v>
      </c>
      <c r="R113" s="25"/>
      <c r="S113" s="25">
        <v>130000000</v>
      </c>
      <c r="T113" s="25"/>
      <c r="U113" s="25"/>
      <c r="V113" s="25"/>
      <c r="W113" s="25"/>
      <c r="X113" s="25"/>
      <c r="Y113" s="25"/>
      <c r="Z113" s="25"/>
      <c r="AB113" s="27">
        <f t="shared" si="104"/>
        <v>0.37419701194322547</v>
      </c>
      <c r="AC113" s="25">
        <f t="shared" si="132"/>
        <v>116162872</v>
      </c>
      <c r="AD113" s="25"/>
      <c r="AE113" s="25"/>
      <c r="AF113" s="25">
        <f>+'[6]JUNIO 2016'!$M$115</f>
        <v>116162872</v>
      </c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7">
        <f t="shared" si="106"/>
        <v>0.62580298805677459</v>
      </c>
      <c r="AY113" s="25">
        <f t="shared" si="133"/>
        <v>194269516</v>
      </c>
      <c r="AZ113" s="25">
        <f t="shared" si="134"/>
        <v>0</v>
      </c>
      <c r="BA113" s="25">
        <f t="shared" si="134"/>
        <v>53837128</v>
      </c>
      <c r="BB113" s="25">
        <f t="shared" si="134"/>
        <v>0</v>
      </c>
      <c r="BC113" s="25">
        <f t="shared" si="135"/>
        <v>0</v>
      </c>
      <c r="BD113" s="25">
        <f t="shared" si="135"/>
        <v>0</v>
      </c>
      <c r="BE113" s="25">
        <f t="shared" si="135"/>
        <v>0</v>
      </c>
      <c r="BF113" s="25">
        <f t="shared" si="135"/>
        <v>0</v>
      </c>
      <c r="BG113" s="25">
        <f t="shared" si="135"/>
        <v>0</v>
      </c>
      <c r="BH113" s="25">
        <f t="shared" si="135"/>
        <v>0</v>
      </c>
      <c r="BI113" s="25">
        <f t="shared" si="135"/>
        <v>10432388</v>
      </c>
      <c r="BJ113" s="25">
        <f t="shared" si="135"/>
        <v>0</v>
      </c>
      <c r="BK113" s="25">
        <f t="shared" si="135"/>
        <v>130000000</v>
      </c>
      <c r="BL113" s="25">
        <f t="shared" si="135"/>
        <v>0</v>
      </c>
      <c r="BM113" s="25">
        <f t="shared" si="135"/>
        <v>0</v>
      </c>
      <c r="BN113" s="25">
        <f t="shared" si="135"/>
        <v>0</v>
      </c>
      <c r="BO113" s="25"/>
      <c r="BP113" s="25"/>
      <c r="BQ113" s="25">
        <f t="shared" si="136"/>
        <v>0</v>
      </c>
      <c r="BR113" s="25">
        <f t="shared" si="137"/>
        <v>0</v>
      </c>
      <c r="BS113" s="27">
        <f t="shared" si="112"/>
        <v>0.3740463833303373</v>
      </c>
      <c r="BT113" s="25">
        <f t="shared" si="138"/>
        <v>116116112</v>
      </c>
      <c r="BU113" s="25"/>
      <c r="BV113" s="25"/>
      <c r="BW113" s="25">
        <f>+'[1]JULIO 2016'!$H$130+'[1]JULIO 2016'!$H$139+'[1]JULIO 2016'!$H$141+'[1]JULIO 2016'!$H$142+'[1]JULIO 2016'!$H$144</f>
        <v>116116112</v>
      </c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7">
        <f t="shared" si="114"/>
        <v>0.62595361666966265</v>
      </c>
      <c r="CP113" s="25">
        <f t="shared" si="139"/>
        <v>194316276</v>
      </c>
      <c r="CQ113" s="25">
        <f t="shared" si="140"/>
        <v>0</v>
      </c>
      <c r="CR113" s="25">
        <f t="shared" si="140"/>
        <v>53883888</v>
      </c>
      <c r="CS113" s="25">
        <f t="shared" si="140"/>
        <v>0</v>
      </c>
      <c r="CT113" s="25">
        <f t="shared" si="140"/>
        <v>0</v>
      </c>
      <c r="CU113" s="25">
        <f t="shared" si="140"/>
        <v>0</v>
      </c>
      <c r="CV113" s="25">
        <f t="shared" si="140"/>
        <v>0</v>
      </c>
      <c r="CW113" s="25">
        <f t="shared" si="141"/>
        <v>0</v>
      </c>
      <c r="CX113" s="25">
        <f t="shared" si="141"/>
        <v>0</v>
      </c>
      <c r="CY113" s="25">
        <f t="shared" si="141"/>
        <v>0</v>
      </c>
      <c r="CZ113" s="25">
        <f t="shared" si="142"/>
        <v>10432388</v>
      </c>
      <c r="DA113" s="25">
        <f t="shared" si="142"/>
        <v>0</v>
      </c>
      <c r="DB113" s="25">
        <f t="shared" si="142"/>
        <v>130000000</v>
      </c>
      <c r="DC113" s="25">
        <f t="shared" si="143"/>
        <v>0</v>
      </c>
      <c r="DD113" s="25">
        <f t="shared" si="143"/>
        <v>0</v>
      </c>
      <c r="DE113" s="25">
        <f t="shared" si="143"/>
        <v>0</v>
      </c>
      <c r="DF113" s="25"/>
      <c r="DG113" s="25">
        <f t="shared" si="144"/>
        <v>0</v>
      </c>
      <c r="DH113" s="25">
        <f t="shared" si="144"/>
        <v>0</v>
      </c>
      <c r="DI113" s="25">
        <f t="shared" si="144"/>
        <v>0</v>
      </c>
      <c r="DK113" s="188"/>
      <c r="DL113" s="188"/>
      <c r="DM113" s="188"/>
      <c r="DN113" s="188"/>
      <c r="DO113" s="188"/>
    </row>
    <row r="114" spans="1:119" s="61" customFormat="1" ht="33" hidden="1" customHeight="1" x14ac:dyDescent="0.25">
      <c r="A114" s="232"/>
      <c r="B114" s="226"/>
      <c r="C114" s="59" t="s">
        <v>319</v>
      </c>
      <c r="D114" s="22" t="s">
        <v>320</v>
      </c>
      <c r="E114" s="94">
        <v>211</v>
      </c>
      <c r="F114" s="24" t="s">
        <v>321</v>
      </c>
      <c r="G114" s="25">
        <f t="shared" si="131"/>
        <v>459535209</v>
      </c>
      <c r="H114" s="30"/>
      <c r="I114" s="58">
        <v>453535209</v>
      </c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>
        <v>6000000</v>
      </c>
      <c r="AB114" s="62">
        <f t="shared" si="104"/>
        <v>0.39162613979378452</v>
      </c>
      <c r="AC114" s="25">
        <f t="shared" si="132"/>
        <v>179966000</v>
      </c>
      <c r="AD114" s="58"/>
      <c r="AE114" s="58"/>
      <c r="AF114" s="58">
        <f>+'[7]MAYO 2016'!$M$122</f>
        <v>179966000</v>
      </c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62">
        <f t="shared" si="106"/>
        <v>0.60837386020621542</v>
      </c>
      <c r="AY114" s="25">
        <f t="shared" si="133"/>
        <v>279569209</v>
      </c>
      <c r="AZ114" s="58">
        <f t="shared" si="134"/>
        <v>0</v>
      </c>
      <c r="BA114" s="58">
        <f t="shared" si="134"/>
        <v>273569209</v>
      </c>
      <c r="BB114" s="58">
        <f t="shared" si="134"/>
        <v>0</v>
      </c>
      <c r="BC114" s="58">
        <f t="shared" si="135"/>
        <v>0</v>
      </c>
      <c r="BD114" s="58">
        <f t="shared" si="135"/>
        <v>0</v>
      </c>
      <c r="BE114" s="25">
        <f t="shared" si="135"/>
        <v>0</v>
      </c>
      <c r="BF114" s="58">
        <f t="shared" si="135"/>
        <v>0</v>
      </c>
      <c r="BG114" s="58">
        <f t="shared" si="135"/>
        <v>0</v>
      </c>
      <c r="BH114" s="58">
        <f t="shared" si="135"/>
        <v>0</v>
      </c>
      <c r="BI114" s="58">
        <f t="shared" si="135"/>
        <v>0</v>
      </c>
      <c r="BJ114" s="58">
        <f t="shared" si="135"/>
        <v>0</v>
      </c>
      <c r="BK114" s="58">
        <f t="shared" si="135"/>
        <v>0</v>
      </c>
      <c r="BL114" s="58">
        <f t="shared" si="135"/>
        <v>0</v>
      </c>
      <c r="BM114" s="58">
        <f t="shared" si="135"/>
        <v>0</v>
      </c>
      <c r="BN114" s="58">
        <f t="shared" si="135"/>
        <v>0</v>
      </c>
      <c r="BO114" s="58"/>
      <c r="BP114" s="58"/>
      <c r="BQ114" s="25">
        <f t="shared" si="136"/>
        <v>0</v>
      </c>
      <c r="BR114" s="58">
        <f t="shared" si="137"/>
        <v>6000000</v>
      </c>
      <c r="BS114" s="62">
        <f t="shared" si="112"/>
        <v>0.21797241655970695</v>
      </c>
      <c r="BT114" s="25">
        <f t="shared" si="138"/>
        <v>100166000</v>
      </c>
      <c r="BU114" s="58"/>
      <c r="BV114" s="58"/>
      <c r="BW114" s="58">
        <f>+'[3]ABRIL 2016'!$H$97</f>
        <v>100166000</v>
      </c>
      <c r="BX114" s="58"/>
      <c r="BY114" s="58"/>
      <c r="BZ114" s="58"/>
      <c r="CA114" s="58"/>
      <c r="CB114" s="58"/>
      <c r="CC114" s="58"/>
      <c r="CD114" s="58"/>
      <c r="CE114" s="58"/>
      <c r="CF114" s="58"/>
      <c r="CG114" s="58"/>
      <c r="CH114" s="58"/>
      <c r="CI114" s="58"/>
      <c r="CJ114" s="58"/>
      <c r="CK114" s="58"/>
      <c r="CL114" s="58"/>
      <c r="CM114" s="58"/>
      <c r="CN114" s="58"/>
      <c r="CO114" s="62">
        <f t="shared" si="114"/>
        <v>0.78202758344029299</v>
      </c>
      <c r="CP114" s="25">
        <f t="shared" si="139"/>
        <v>359369209</v>
      </c>
      <c r="CQ114" s="25">
        <f t="shared" si="140"/>
        <v>0</v>
      </c>
      <c r="CR114" s="58">
        <f t="shared" si="140"/>
        <v>353369209</v>
      </c>
      <c r="CS114" s="58">
        <f t="shared" si="140"/>
        <v>0</v>
      </c>
      <c r="CT114" s="58">
        <f t="shared" si="140"/>
        <v>0</v>
      </c>
      <c r="CU114" s="58">
        <f t="shared" si="140"/>
        <v>0</v>
      </c>
      <c r="CV114" s="25">
        <f t="shared" si="140"/>
        <v>0</v>
      </c>
      <c r="CW114" s="58">
        <f t="shared" si="141"/>
        <v>0</v>
      </c>
      <c r="CX114" s="58">
        <f t="shared" si="141"/>
        <v>0</v>
      </c>
      <c r="CY114" s="25">
        <f t="shared" si="141"/>
        <v>0</v>
      </c>
      <c r="CZ114" s="58">
        <f t="shared" si="142"/>
        <v>0</v>
      </c>
      <c r="DA114" s="58">
        <f t="shared" si="142"/>
        <v>0</v>
      </c>
      <c r="DB114" s="58">
        <f t="shared" si="142"/>
        <v>0</v>
      </c>
      <c r="DC114" s="58">
        <f t="shared" si="143"/>
        <v>0</v>
      </c>
      <c r="DD114" s="58">
        <f t="shared" si="143"/>
        <v>0</v>
      </c>
      <c r="DE114" s="58">
        <f t="shared" si="143"/>
        <v>0</v>
      </c>
      <c r="DF114" s="58"/>
      <c r="DG114" s="58">
        <f t="shared" si="144"/>
        <v>0</v>
      </c>
      <c r="DH114" s="58">
        <f t="shared" si="144"/>
        <v>0</v>
      </c>
      <c r="DI114" s="58">
        <f t="shared" si="144"/>
        <v>6000000</v>
      </c>
      <c r="DK114" s="188"/>
      <c r="DL114" s="188"/>
      <c r="DM114" s="188"/>
      <c r="DN114" s="188"/>
      <c r="DO114" s="188"/>
    </row>
    <row r="115" spans="1:119" ht="95.25" hidden="1" customHeight="1" x14ac:dyDescent="0.25">
      <c r="A115" s="232"/>
      <c r="B115" s="226"/>
      <c r="C115" s="73" t="s">
        <v>322</v>
      </c>
      <c r="D115" s="22" t="s">
        <v>323</v>
      </c>
      <c r="E115" s="96">
        <v>211</v>
      </c>
      <c r="F115" s="24" t="s">
        <v>324</v>
      </c>
      <c r="G115" s="25">
        <f t="shared" si="131"/>
        <v>441607498</v>
      </c>
      <c r="H115" s="37"/>
      <c r="I115" s="25">
        <v>300000000</v>
      </c>
      <c r="J115" s="25"/>
      <c r="K115" s="25"/>
      <c r="L115" s="25"/>
      <c r="M115" s="25"/>
      <c r="N115" s="25"/>
      <c r="O115" s="25"/>
      <c r="P115" s="25"/>
      <c r="Q115" s="25">
        <v>15000000</v>
      </c>
      <c r="R115" s="25"/>
      <c r="S115" s="25"/>
      <c r="T115" s="25"/>
      <c r="U115" s="25"/>
      <c r="V115" s="25"/>
      <c r="W115" s="25"/>
      <c r="X115" s="25"/>
      <c r="Y115" s="25"/>
      <c r="Z115" s="25">
        <f>105607498+8000000+9000000-4000000+8000000</f>
        <v>126607498</v>
      </c>
      <c r="AB115" s="27">
        <f t="shared" si="104"/>
        <v>0.81558509679108759</v>
      </c>
      <c r="AC115" s="25">
        <f t="shared" si="132"/>
        <v>360168494</v>
      </c>
      <c r="AD115" s="25"/>
      <c r="AE115" s="25"/>
      <c r="AF115" s="25">
        <f>+'[7]MAYO 2016'!$M$129</f>
        <v>294809318</v>
      </c>
      <c r="AG115" s="25"/>
      <c r="AH115" s="25"/>
      <c r="AI115" s="25"/>
      <c r="AJ115" s="25"/>
      <c r="AK115" s="25"/>
      <c r="AL115" s="25"/>
      <c r="AM115" s="25"/>
      <c r="AN115" s="25">
        <v>15000000</v>
      </c>
      <c r="AO115" s="25"/>
      <c r="AP115" s="25"/>
      <c r="AQ115" s="25"/>
      <c r="AR115" s="25"/>
      <c r="AS115" s="25"/>
      <c r="AT115" s="25"/>
      <c r="AU115" s="25"/>
      <c r="AV115" s="25"/>
      <c r="AW115" s="25">
        <f>+'[1]JULIO 2016'!$AG$156</f>
        <v>50359176</v>
      </c>
      <c r="AX115" s="27">
        <f t="shared" si="106"/>
        <v>0.18441490320891241</v>
      </c>
      <c r="AY115" s="25">
        <f t="shared" si="133"/>
        <v>81439004</v>
      </c>
      <c r="AZ115" s="25">
        <f t="shared" si="134"/>
        <v>0</v>
      </c>
      <c r="BA115" s="25">
        <f t="shared" si="134"/>
        <v>5190682</v>
      </c>
      <c r="BB115" s="25">
        <f t="shared" si="134"/>
        <v>0</v>
      </c>
      <c r="BC115" s="25">
        <f t="shared" si="135"/>
        <v>0</v>
      </c>
      <c r="BD115" s="25">
        <f t="shared" si="135"/>
        <v>0</v>
      </c>
      <c r="BE115" s="25">
        <f t="shared" si="135"/>
        <v>0</v>
      </c>
      <c r="BF115" s="25">
        <f t="shared" si="135"/>
        <v>0</v>
      </c>
      <c r="BG115" s="25">
        <f t="shared" si="135"/>
        <v>0</v>
      </c>
      <c r="BH115" s="25">
        <f t="shared" si="135"/>
        <v>0</v>
      </c>
      <c r="BI115" s="25">
        <f t="shared" si="135"/>
        <v>0</v>
      </c>
      <c r="BJ115" s="25">
        <f t="shared" si="135"/>
        <v>0</v>
      </c>
      <c r="BK115" s="25">
        <f t="shared" si="135"/>
        <v>0</v>
      </c>
      <c r="BL115" s="25">
        <f t="shared" si="135"/>
        <v>0</v>
      </c>
      <c r="BM115" s="25">
        <f t="shared" si="135"/>
        <v>0</v>
      </c>
      <c r="BN115" s="25">
        <f t="shared" si="135"/>
        <v>0</v>
      </c>
      <c r="BO115" s="25"/>
      <c r="BP115" s="25"/>
      <c r="BQ115" s="25">
        <f t="shared" si="136"/>
        <v>0</v>
      </c>
      <c r="BR115" s="25">
        <f t="shared" si="137"/>
        <v>76248322</v>
      </c>
      <c r="BS115" s="27">
        <f t="shared" si="112"/>
        <v>0.25908602213090143</v>
      </c>
      <c r="BT115" s="25">
        <f t="shared" si="138"/>
        <v>114414330</v>
      </c>
      <c r="BU115" s="25"/>
      <c r="BV115" s="25"/>
      <c r="BW115" s="25">
        <f>+'[1]JULIO 2016'!$H$159+'[1]JULIO 2016'!$H$161+'[1]JULIO 2016'!$H$167+'[1]JULIO 2016'!$H$169</f>
        <v>62075154</v>
      </c>
      <c r="BX115" s="25"/>
      <c r="BY115" s="25"/>
      <c r="BZ115" s="25"/>
      <c r="CA115" s="25"/>
      <c r="CB115" s="25"/>
      <c r="CC115" s="25"/>
      <c r="CD115" s="25"/>
      <c r="CE115" s="25">
        <f>+'[2]MARZO 2016 ULTIMO'!$H$88</f>
        <v>15000000</v>
      </c>
      <c r="CF115" s="25"/>
      <c r="CG115" s="25"/>
      <c r="CH115" s="25"/>
      <c r="CI115" s="25"/>
      <c r="CJ115" s="25"/>
      <c r="CK115" s="25"/>
      <c r="CL115" s="25"/>
      <c r="CM115" s="25"/>
      <c r="CN115" s="25">
        <f>+'[1]JULIO 2016'!$H$163+'[1]JULIO 2016'!$H$165+'[1]JULIO 2016'!$H$172+'[1]JULIO 2016'!$H$174+'[1]JULIO 2016'!$H$176</f>
        <v>37339176</v>
      </c>
      <c r="CO115" s="27">
        <f t="shared" si="114"/>
        <v>0.74091397786909852</v>
      </c>
      <c r="CP115" s="25">
        <f t="shared" si="139"/>
        <v>327193168</v>
      </c>
      <c r="CQ115" s="25">
        <f t="shared" si="140"/>
        <v>0</v>
      </c>
      <c r="CR115" s="25">
        <f t="shared" si="140"/>
        <v>237924846</v>
      </c>
      <c r="CS115" s="25">
        <f t="shared" si="140"/>
        <v>0</v>
      </c>
      <c r="CT115" s="25">
        <f t="shared" si="140"/>
        <v>0</v>
      </c>
      <c r="CU115" s="25">
        <f t="shared" si="140"/>
        <v>0</v>
      </c>
      <c r="CV115" s="25">
        <f t="shared" si="140"/>
        <v>0</v>
      </c>
      <c r="CW115" s="25">
        <f t="shared" si="141"/>
        <v>0</v>
      </c>
      <c r="CX115" s="25">
        <f t="shared" si="141"/>
        <v>0</v>
      </c>
      <c r="CY115" s="25">
        <f t="shared" si="141"/>
        <v>0</v>
      </c>
      <c r="CZ115" s="25">
        <f t="shared" si="142"/>
        <v>0</v>
      </c>
      <c r="DA115" s="25">
        <f t="shared" si="142"/>
        <v>0</v>
      </c>
      <c r="DB115" s="25">
        <f t="shared" si="142"/>
        <v>0</v>
      </c>
      <c r="DC115" s="25">
        <f t="shared" si="143"/>
        <v>0</v>
      </c>
      <c r="DD115" s="25">
        <f t="shared" si="143"/>
        <v>0</v>
      </c>
      <c r="DE115" s="25">
        <f t="shared" si="143"/>
        <v>0</v>
      </c>
      <c r="DF115" s="25"/>
      <c r="DG115" s="25">
        <f t="shared" si="144"/>
        <v>0</v>
      </c>
      <c r="DH115" s="25">
        <f t="shared" si="144"/>
        <v>0</v>
      </c>
      <c r="DI115" s="25">
        <f t="shared" si="144"/>
        <v>89268322</v>
      </c>
      <c r="DK115" s="188"/>
      <c r="DL115" s="188"/>
      <c r="DM115" s="188"/>
      <c r="DN115" s="188"/>
      <c r="DO115" s="188"/>
    </row>
    <row r="116" spans="1:119" ht="91.5" hidden="1" customHeight="1" x14ac:dyDescent="0.25">
      <c r="A116" s="232"/>
      <c r="B116" s="226"/>
      <c r="C116" s="73" t="s">
        <v>325</v>
      </c>
      <c r="D116" s="22" t="s">
        <v>326</v>
      </c>
      <c r="E116" s="96">
        <v>211</v>
      </c>
      <c r="F116" s="24" t="s">
        <v>324</v>
      </c>
      <c r="G116" s="25">
        <f t="shared" si="131"/>
        <v>110175344</v>
      </c>
      <c r="H116" s="37"/>
      <c r="I116" s="25">
        <v>50000000</v>
      </c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f>47318981+5271083+155508+1089440+2317590+1325109+1257366+1440267</f>
        <v>60175344</v>
      </c>
      <c r="AB116" s="27">
        <f t="shared" si="104"/>
        <v>0.10857572634399944</v>
      </c>
      <c r="AC116" s="25">
        <f t="shared" si="132"/>
        <v>11962368</v>
      </c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>
        <f>+'[1]JULIO 2016'!$G$179</f>
        <v>11962368</v>
      </c>
      <c r="AX116" s="27">
        <f t="shared" si="106"/>
        <v>0.89142427365600052</v>
      </c>
      <c r="AY116" s="25">
        <f t="shared" si="133"/>
        <v>98212976</v>
      </c>
      <c r="AZ116" s="25">
        <f t="shared" si="134"/>
        <v>0</v>
      </c>
      <c r="BA116" s="25">
        <f t="shared" si="134"/>
        <v>50000000</v>
      </c>
      <c r="BB116" s="25">
        <f t="shared" si="134"/>
        <v>0</v>
      </c>
      <c r="BC116" s="25">
        <f t="shared" si="135"/>
        <v>0</v>
      </c>
      <c r="BD116" s="25">
        <f t="shared" si="135"/>
        <v>0</v>
      </c>
      <c r="BE116" s="25">
        <f t="shared" si="135"/>
        <v>0</v>
      </c>
      <c r="BF116" s="25">
        <f t="shared" si="135"/>
        <v>0</v>
      </c>
      <c r="BG116" s="25">
        <f t="shared" si="135"/>
        <v>0</v>
      </c>
      <c r="BH116" s="25">
        <f t="shared" si="135"/>
        <v>0</v>
      </c>
      <c r="BI116" s="25">
        <f t="shared" si="135"/>
        <v>0</v>
      </c>
      <c r="BJ116" s="25">
        <f t="shared" si="135"/>
        <v>0</v>
      </c>
      <c r="BK116" s="25">
        <f t="shared" si="135"/>
        <v>0</v>
      </c>
      <c r="BL116" s="25">
        <f t="shared" si="135"/>
        <v>0</v>
      </c>
      <c r="BM116" s="25">
        <f t="shared" si="135"/>
        <v>0</v>
      </c>
      <c r="BN116" s="25">
        <f t="shared" si="135"/>
        <v>0</v>
      </c>
      <c r="BO116" s="25"/>
      <c r="BP116" s="25"/>
      <c r="BQ116" s="25">
        <f t="shared" si="136"/>
        <v>0</v>
      </c>
      <c r="BR116" s="25">
        <f t="shared" si="137"/>
        <v>48212976</v>
      </c>
      <c r="BS116" s="27">
        <f t="shared" si="112"/>
        <v>0.1083291375972468</v>
      </c>
      <c r="BT116" s="25">
        <f t="shared" si="138"/>
        <v>11935200</v>
      </c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>
        <f>+'[1]JULIO 2016'!$H$179</f>
        <v>11935200</v>
      </c>
      <c r="CO116" s="27">
        <f t="shared" si="114"/>
        <v>0.89167086240275317</v>
      </c>
      <c r="CP116" s="25">
        <f t="shared" si="139"/>
        <v>98240144</v>
      </c>
      <c r="CQ116" s="25">
        <f t="shared" si="140"/>
        <v>0</v>
      </c>
      <c r="CR116" s="25">
        <f t="shared" si="140"/>
        <v>50000000</v>
      </c>
      <c r="CS116" s="25">
        <f t="shared" si="140"/>
        <v>0</v>
      </c>
      <c r="CT116" s="25">
        <f t="shared" si="140"/>
        <v>0</v>
      </c>
      <c r="CU116" s="25">
        <f t="shared" si="140"/>
        <v>0</v>
      </c>
      <c r="CV116" s="25">
        <f t="shared" si="140"/>
        <v>0</v>
      </c>
      <c r="CW116" s="25">
        <f t="shared" si="141"/>
        <v>0</v>
      </c>
      <c r="CX116" s="25">
        <f t="shared" si="141"/>
        <v>0</v>
      </c>
      <c r="CY116" s="25">
        <f t="shared" si="141"/>
        <v>0</v>
      </c>
      <c r="CZ116" s="25">
        <f t="shared" si="142"/>
        <v>0</v>
      </c>
      <c r="DA116" s="25">
        <f t="shared" si="142"/>
        <v>0</v>
      </c>
      <c r="DB116" s="25">
        <f t="shared" si="142"/>
        <v>0</v>
      </c>
      <c r="DC116" s="25">
        <f t="shared" si="143"/>
        <v>0</v>
      </c>
      <c r="DD116" s="25">
        <f t="shared" si="143"/>
        <v>0</v>
      </c>
      <c r="DE116" s="25">
        <f t="shared" si="143"/>
        <v>0</v>
      </c>
      <c r="DF116" s="25"/>
      <c r="DG116" s="25">
        <f t="shared" si="144"/>
        <v>0</v>
      </c>
      <c r="DH116" s="25">
        <f t="shared" si="144"/>
        <v>0</v>
      </c>
      <c r="DI116" s="25">
        <f t="shared" si="144"/>
        <v>48240144</v>
      </c>
      <c r="DK116" s="188"/>
      <c r="DL116" s="188"/>
      <c r="DM116" s="188"/>
      <c r="DN116" s="188"/>
      <c r="DO116" s="188"/>
    </row>
    <row r="117" spans="1:119" ht="44.25" hidden="1" customHeight="1" x14ac:dyDescent="0.25">
      <c r="A117" s="232"/>
      <c r="B117" s="226"/>
      <c r="C117" s="73" t="s">
        <v>327</v>
      </c>
      <c r="D117" s="22" t="s">
        <v>328</v>
      </c>
      <c r="E117" s="96">
        <v>211</v>
      </c>
      <c r="F117" s="24" t="s">
        <v>329</v>
      </c>
      <c r="G117" s="25">
        <f t="shared" si="131"/>
        <v>6500000</v>
      </c>
      <c r="H117" s="37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f>3000000+2500000+1000000</f>
        <v>6500000</v>
      </c>
      <c r="AB117" s="27">
        <f t="shared" si="104"/>
        <v>0.46153846153846156</v>
      </c>
      <c r="AC117" s="25">
        <f t="shared" si="132"/>
        <v>3000000</v>
      </c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>
        <v>3000000</v>
      </c>
      <c r="AX117" s="27">
        <f t="shared" si="106"/>
        <v>0.53846153846153844</v>
      </c>
      <c r="AY117" s="25">
        <f t="shared" si="133"/>
        <v>3500000</v>
      </c>
      <c r="AZ117" s="25">
        <f t="shared" si="134"/>
        <v>0</v>
      </c>
      <c r="BA117" s="25">
        <f t="shared" si="134"/>
        <v>0</v>
      </c>
      <c r="BB117" s="25">
        <f t="shared" si="134"/>
        <v>0</v>
      </c>
      <c r="BC117" s="25">
        <f t="shared" si="135"/>
        <v>0</v>
      </c>
      <c r="BD117" s="25">
        <f t="shared" si="135"/>
        <v>0</v>
      </c>
      <c r="BE117" s="25">
        <f t="shared" si="135"/>
        <v>0</v>
      </c>
      <c r="BF117" s="25">
        <f t="shared" si="135"/>
        <v>0</v>
      </c>
      <c r="BG117" s="25">
        <f t="shared" si="135"/>
        <v>0</v>
      </c>
      <c r="BH117" s="25">
        <f t="shared" si="135"/>
        <v>0</v>
      </c>
      <c r="BI117" s="25">
        <f t="shared" si="135"/>
        <v>0</v>
      </c>
      <c r="BJ117" s="25">
        <f t="shared" si="135"/>
        <v>0</v>
      </c>
      <c r="BK117" s="25">
        <f t="shared" si="135"/>
        <v>0</v>
      </c>
      <c r="BL117" s="25">
        <f t="shared" si="135"/>
        <v>0</v>
      </c>
      <c r="BM117" s="25">
        <f t="shared" si="135"/>
        <v>0</v>
      </c>
      <c r="BN117" s="25">
        <f t="shared" si="135"/>
        <v>0</v>
      </c>
      <c r="BO117" s="25"/>
      <c r="BP117" s="25"/>
      <c r="BQ117" s="25">
        <f t="shared" si="136"/>
        <v>0</v>
      </c>
      <c r="BR117" s="25">
        <f t="shared" si="137"/>
        <v>3500000</v>
      </c>
      <c r="BS117" s="27">
        <f t="shared" si="112"/>
        <v>0.45861815384615384</v>
      </c>
      <c r="BT117" s="25">
        <f t="shared" si="138"/>
        <v>2981018</v>
      </c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>
        <v>2981018</v>
      </c>
      <c r="CO117" s="27">
        <f t="shared" si="114"/>
        <v>0.54138184615384621</v>
      </c>
      <c r="CP117" s="25">
        <f t="shared" si="139"/>
        <v>3518982</v>
      </c>
      <c r="CQ117" s="25">
        <f t="shared" si="140"/>
        <v>0</v>
      </c>
      <c r="CR117" s="25">
        <f t="shared" si="140"/>
        <v>0</v>
      </c>
      <c r="CS117" s="25">
        <f t="shared" si="140"/>
        <v>0</v>
      </c>
      <c r="CT117" s="25">
        <f t="shared" si="140"/>
        <v>0</v>
      </c>
      <c r="CU117" s="25">
        <f t="shared" si="140"/>
        <v>0</v>
      </c>
      <c r="CV117" s="25">
        <f t="shared" si="140"/>
        <v>0</v>
      </c>
      <c r="CW117" s="25">
        <f t="shared" si="141"/>
        <v>0</v>
      </c>
      <c r="CX117" s="25">
        <f t="shared" si="141"/>
        <v>0</v>
      </c>
      <c r="CY117" s="25">
        <f t="shared" si="141"/>
        <v>0</v>
      </c>
      <c r="CZ117" s="25">
        <f t="shared" si="142"/>
        <v>0</v>
      </c>
      <c r="DA117" s="25">
        <f t="shared" si="142"/>
        <v>0</v>
      </c>
      <c r="DB117" s="25">
        <f t="shared" si="142"/>
        <v>0</v>
      </c>
      <c r="DC117" s="25">
        <f t="shared" si="143"/>
        <v>0</v>
      </c>
      <c r="DD117" s="25">
        <f t="shared" si="143"/>
        <v>0</v>
      </c>
      <c r="DE117" s="25">
        <f t="shared" si="143"/>
        <v>0</v>
      </c>
      <c r="DF117" s="25"/>
      <c r="DG117" s="25">
        <f t="shared" si="144"/>
        <v>0</v>
      </c>
      <c r="DH117" s="25">
        <f t="shared" si="144"/>
        <v>0</v>
      </c>
      <c r="DI117" s="25">
        <f t="shared" si="144"/>
        <v>3518982</v>
      </c>
      <c r="DK117" s="188"/>
      <c r="DL117" s="188"/>
      <c r="DM117" s="188"/>
      <c r="DN117" s="188"/>
      <c r="DO117" s="188"/>
    </row>
    <row r="118" spans="1:119" ht="27.75" hidden="1" customHeight="1" x14ac:dyDescent="0.25">
      <c r="A118" s="232"/>
      <c r="B118" s="226"/>
      <c r="C118" s="73" t="s">
        <v>330</v>
      </c>
      <c r="D118" s="22" t="s">
        <v>331</v>
      </c>
      <c r="E118" s="96">
        <v>211</v>
      </c>
      <c r="F118" s="24" t="s">
        <v>76</v>
      </c>
      <c r="G118" s="25">
        <f t="shared" si="131"/>
        <v>5846336</v>
      </c>
      <c r="H118" s="37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f>5000000+846336</f>
        <v>5846336</v>
      </c>
      <c r="AB118" s="27">
        <f t="shared" si="104"/>
        <v>0.49506990361142433</v>
      </c>
      <c r="AC118" s="25">
        <f t="shared" si="132"/>
        <v>2894345</v>
      </c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>
        <f>+'[6]JUNIO 2016'!$AG$179</f>
        <v>2894345</v>
      </c>
      <c r="AX118" s="27">
        <f t="shared" si="106"/>
        <v>0.50493009638857567</v>
      </c>
      <c r="AY118" s="25">
        <f t="shared" si="133"/>
        <v>2951991</v>
      </c>
      <c r="AZ118" s="25">
        <f t="shared" si="134"/>
        <v>0</v>
      </c>
      <c r="BA118" s="25">
        <f t="shared" si="134"/>
        <v>0</v>
      </c>
      <c r="BB118" s="25">
        <f t="shared" si="134"/>
        <v>0</v>
      </c>
      <c r="BC118" s="25">
        <f t="shared" si="135"/>
        <v>0</v>
      </c>
      <c r="BD118" s="25">
        <f t="shared" si="135"/>
        <v>0</v>
      </c>
      <c r="BE118" s="25">
        <f t="shared" si="135"/>
        <v>0</v>
      </c>
      <c r="BF118" s="25">
        <f t="shared" si="135"/>
        <v>0</v>
      </c>
      <c r="BG118" s="25">
        <f t="shared" si="135"/>
        <v>0</v>
      </c>
      <c r="BH118" s="25">
        <f t="shared" si="135"/>
        <v>0</v>
      </c>
      <c r="BI118" s="25">
        <f t="shared" si="135"/>
        <v>0</v>
      </c>
      <c r="BJ118" s="25">
        <f t="shared" si="135"/>
        <v>0</v>
      </c>
      <c r="BK118" s="25">
        <f t="shared" si="135"/>
        <v>0</v>
      </c>
      <c r="BL118" s="25">
        <f t="shared" si="135"/>
        <v>0</v>
      </c>
      <c r="BM118" s="25">
        <f t="shared" si="135"/>
        <v>0</v>
      </c>
      <c r="BN118" s="25">
        <f t="shared" si="135"/>
        <v>0</v>
      </c>
      <c r="BO118" s="25"/>
      <c r="BP118" s="25"/>
      <c r="BQ118" s="25">
        <f t="shared" si="136"/>
        <v>0</v>
      </c>
      <c r="BR118" s="25">
        <f t="shared" si="137"/>
        <v>2951991</v>
      </c>
      <c r="BS118" s="27">
        <f t="shared" si="112"/>
        <v>0.49506990361142433</v>
      </c>
      <c r="BT118" s="25">
        <f t="shared" si="138"/>
        <v>2894345</v>
      </c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>
        <f>+'[6]JUNIO 2016'!$H$177</f>
        <v>2894345</v>
      </c>
      <c r="CO118" s="27">
        <f t="shared" si="114"/>
        <v>0.50493009638857567</v>
      </c>
      <c r="CP118" s="25">
        <f t="shared" si="139"/>
        <v>2951991</v>
      </c>
      <c r="CQ118" s="25">
        <f t="shared" si="140"/>
        <v>0</v>
      </c>
      <c r="CR118" s="25">
        <f t="shared" si="140"/>
        <v>0</v>
      </c>
      <c r="CS118" s="25">
        <f t="shared" si="140"/>
        <v>0</v>
      </c>
      <c r="CT118" s="25">
        <f t="shared" si="140"/>
        <v>0</v>
      </c>
      <c r="CU118" s="25">
        <f t="shared" si="140"/>
        <v>0</v>
      </c>
      <c r="CV118" s="25">
        <f t="shared" si="140"/>
        <v>0</v>
      </c>
      <c r="CW118" s="25">
        <f t="shared" si="141"/>
        <v>0</v>
      </c>
      <c r="CX118" s="25">
        <f t="shared" si="141"/>
        <v>0</v>
      </c>
      <c r="CY118" s="25">
        <f t="shared" si="141"/>
        <v>0</v>
      </c>
      <c r="CZ118" s="25">
        <f t="shared" si="142"/>
        <v>0</v>
      </c>
      <c r="DA118" s="25">
        <f t="shared" si="142"/>
        <v>0</v>
      </c>
      <c r="DB118" s="25">
        <f t="shared" si="142"/>
        <v>0</v>
      </c>
      <c r="DC118" s="25">
        <f t="shared" si="143"/>
        <v>0</v>
      </c>
      <c r="DD118" s="25">
        <f t="shared" si="143"/>
        <v>0</v>
      </c>
      <c r="DE118" s="25">
        <f t="shared" si="143"/>
        <v>0</v>
      </c>
      <c r="DF118" s="25"/>
      <c r="DG118" s="25">
        <f t="shared" si="144"/>
        <v>0</v>
      </c>
      <c r="DH118" s="25">
        <f t="shared" si="144"/>
        <v>0</v>
      </c>
      <c r="DI118" s="25">
        <f t="shared" si="144"/>
        <v>2951991</v>
      </c>
      <c r="DK118" s="188"/>
      <c r="DL118" s="188"/>
      <c r="DM118" s="188"/>
      <c r="DN118" s="188"/>
      <c r="DO118" s="188"/>
    </row>
    <row r="119" spans="1:119" s="61" customFormat="1" ht="29.25" hidden="1" customHeight="1" x14ac:dyDescent="0.25">
      <c r="A119" s="232"/>
      <c r="B119" s="226"/>
      <c r="C119" s="59" t="s">
        <v>332</v>
      </c>
      <c r="D119" s="22" t="s">
        <v>333</v>
      </c>
      <c r="E119" s="94">
        <v>211</v>
      </c>
      <c r="F119" s="24" t="s">
        <v>313</v>
      </c>
      <c r="G119" s="25">
        <f t="shared" si="131"/>
        <v>325200000</v>
      </c>
      <c r="H119" s="30"/>
      <c r="I119" s="58">
        <f>296464791+28735209</f>
        <v>325200000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>
        <f>28735209-28735209</f>
        <v>0</v>
      </c>
      <c r="V119" s="25"/>
      <c r="W119" s="25"/>
      <c r="X119" s="25"/>
      <c r="Y119" s="25"/>
      <c r="Z119" s="25"/>
      <c r="AB119" s="62">
        <f t="shared" si="104"/>
        <v>0.66875562423124235</v>
      </c>
      <c r="AC119" s="25">
        <f t="shared" si="132"/>
        <v>217479329</v>
      </c>
      <c r="AD119" s="58"/>
      <c r="AE119" s="58"/>
      <c r="AF119" s="58">
        <f>+'[1]JULIO 2016'!$M$209</f>
        <v>217479329</v>
      </c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62">
        <f t="shared" si="106"/>
        <v>0.33124437576875765</v>
      </c>
      <c r="AY119" s="25">
        <f t="shared" si="133"/>
        <v>107720671</v>
      </c>
      <c r="AZ119" s="58">
        <f t="shared" si="134"/>
        <v>0</v>
      </c>
      <c r="BA119" s="58">
        <f t="shared" si="134"/>
        <v>107720671</v>
      </c>
      <c r="BB119" s="58">
        <f t="shared" si="134"/>
        <v>0</v>
      </c>
      <c r="BC119" s="58">
        <f t="shared" si="135"/>
        <v>0</v>
      </c>
      <c r="BD119" s="58">
        <f t="shared" si="135"/>
        <v>0</v>
      </c>
      <c r="BE119" s="25">
        <f t="shared" si="135"/>
        <v>0</v>
      </c>
      <c r="BF119" s="58">
        <f t="shared" si="135"/>
        <v>0</v>
      </c>
      <c r="BG119" s="58">
        <f t="shared" si="135"/>
        <v>0</v>
      </c>
      <c r="BH119" s="58">
        <f t="shared" si="135"/>
        <v>0</v>
      </c>
      <c r="BI119" s="58">
        <f t="shared" si="135"/>
        <v>0</v>
      </c>
      <c r="BJ119" s="58">
        <f t="shared" si="135"/>
        <v>0</v>
      </c>
      <c r="BK119" s="58">
        <f t="shared" si="135"/>
        <v>0</v>
      </c>
      <c r="BL119" s="58">
        <f t="shared" si="135"/>
        <v>0</v>
      </c>
      <c r="BM119" s="58">
        <f t="shared" si="135"/>
        <v>0</v>
      </c>
      <c r="BN119" s="58">
        <f t="shared" si="135"/>
        <v>0</v>
      </c>
      <c r="BO119" s="58"/>
      <c r="BP119" s="58"/>
      <c r="BQ119" s="25">
        <f t="shared" si="136"/>
        <v>0</v>
      </c>
      <c r="BR119" s="58">
        <f t="shared" si="137"/>
        <v>0</v>
      </c>
      <c r="BS119" s="62">
        <f t="shared" si="112"/>
        <v>0.66828299200492003</v>
      </c>
      <c r="BT119" s="25">
        <f t="shared" si="138"/>
        <v>217325629</v>
      </c>
      <c r="BU119" s="58"/>
      <c r="BV119" s="58"/>
      <c r="BW119" s="58">
        <f>+'[1]JULIO 2016'!$H$207</f>
        <v>217325629</v>
      </c>
      <c r="BX119" s="58"/>
      <c r="BY119" s="58"/>
      <c r="BZ119" s="58"/>
      <c r="CA119" s="58"/>
      <c r="CB119" s="58"/>
      <c r="CC119" s="58"/>
      <c r="CD119" s="58"/>
      <c r="CE119" s="58"/>
      <c r="CF119" s="58"/>
      <c r="CG119" s="58"/>
      <c r="CH119" s="58"/>
      <c r="CI119" s="58"/>
      <c r="CJ119" s="58"/>
      <c r="CK119" s="58"/>
      <c r="CL119" s="58"/>
      <c r="CM119" s="58"/>
      <c r="CN119" s="58"/>
      <c r="CO119" s="62">
        <f t="shared" si="114"/>
        <v>0.33171700799507997</v>
      </c>
      <c r="CP119" s="25">
        <f t="shared" si="139"/>
        <v>107874371</v>
      </c>
      <c r="CQ119" s="25">
        <f t="shared" si="140"/>
        <v>0</v>
      </c>
      <c r="CR119" s="58">
        <f t="shared" si="140"/>
        <v>107874371</v>
      </c>
      <c r="CS119" s="58">
        <f t="shared" si="140"/>
        <v>0</v>
      </c>
      <c r="CT119" s="58">
        <f t="shared" si="140"/>
        <v>0</v>
      </c>
      <c r="CU119" s="58">
        <f t="shared" si="140"/>
        <v>0</v>
      </c>
      <c r="CV119" s="25">
        <f t="shared" si="140"/>
        <v>0</v>
      </c>
      <c r="CW119" s="58">
        <f t="shared" si="141"/>
        <v>0</v>
      </c>
      <c r="CX119" s="58">
        <f t="shared" si="141"/>
        <v>0</v>
      </c>
      <c r="CY119" s="25">
        <f t="shared" si="141"/>
        <v>0</v>
      </c>
      <c r="CZ119" s="58">
        <f t="shared" si="142"/>
        <v>0</v>
      </c>
      <c r="DA119" s="58">
        <f t="shared" si="142"/>
        <v>0</v>
      </c>
      <c r="DB119" s="58">
        <f t="shared" si="142"/>
        <v>0</v>
      </c>
      <c r="DC119" s="58">
        <f t="shared" si="143"/>
        <v>0</v>
      </c>
      <c r="DD119" s="58">
        <f t="shared" si="143"/>
        <v>0</v>
      </c>
      <c r="DE119" s="58">
        <f t="shared" si="143"/>
        <v>0</v>
      </c>
      <c r="DF119" s="58"/>
      <c r="DG119" s="58">
        <f t="shared" si="144"/>
        <v>0</v>
      </c>
      <c r="DH119" s="58">
        <f t="shared" si="144"/>
        <v>0</v>
      </c>
      <c r="DI119" s="58">
        <f t="shared" si="144"/>
        <v>0</v>
      </c>
      <c r="DK119" s="188"/>
      <c r="DL119" s="188"/>
      <c r="DM119" s="188"/>
      <c r="DN119" s="188"/>
      <c r="DO119" s="188"/>
    </row>
    <row r="120" spans="1:119" s="61" customFormat="1" ht="28.5" hidden="1" customHeight="1" x14ac:dyDescent="0.25">
      <c r="A120" s="232"/>
      <c r="B120" s="227"/>
      <c r="C120" s="59" t="s">
        <v>334</v>
      </c>
      <c r="D120" s="22" t="s">
        <v>335</v>
      </c>
      <c r="E120" s="94">
        <v>211</v>
      </c>
      <c r="F120" s="24" t="s">
        <v>313</v>
      </c>
      <c r="G120" s="25">
        <f t="shared" si="131"/>
        <v>250000000</v>
      </c>
      <c r="H120" s="30"/>
      <c r="I120" s="58"/>
      <c r="J120" s="25"/>
      <c r="K120" s="25"/>
      <c r="L120" s="25"/>
      <c r="M120" s="25"/>
      <c r="N120" s="25"/>
      <c r="O120" s="25"/>
      <c r="P120" s="25"/>
      <c r="Q120" s="25"/>
      <c r="R120" s="25"/>
      <c r="S120" s="25">
        <v>250000000</v>
      </c>
      <c r="T120" s="25"/>
      <c r="U120" s="25"/>
      <c r="V120" s="25"/>
      <c r="W120" s="25"/>
      <c r="X120" s="25"/>
      <c r="Y120" s="25"/>
      <c r="Z120" s="25"/>
      <c r="AB120" s="62">
        <f t="shared" si="104"/>
        <v>1</v>
      </c>
      <c r="AC120" s="25">
        <f t="shared" si="132"/>
        <v>250000000</v>
      </c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>
        <f>+'[6]JUNIO 2016'!$W$197</f>
        <v>250000000</v>
      </c>
      <c r="AQ120" s="58"/>
      <c r="AR120" s="58"/>
      <c r="AS120" s="58"/>
      <c r="AT120" s="58"/>
      <c r="AU120" s="58"/>
      <c r="AV120" s="58"/>
      <c r="AW120" s="58"/>
      <c r="AX120" s="62">
        <f t="shared" si="106"/>
        <v>0</v>
      </c>
      <c r="AY120" s="25">
        <f t="shared" si="133"/>
        <v>0</v>
      </c>
      <c r="AZ120" s="58">
        <f t="shared" si="134"/>
        <v>0</v>
      </c>
      <c r="BA120" s="58">
        <f t="shared" si="134"/>
        <v>0</v>
      </c>
      <c r="BB120" s="58">
        <f t="shared" si="134"/>
        <v>0</v>
      </c>
      <c r="BC120" s="58">
        <f t="shared" si="134"/>
        <v>0</v>
      </c>
      <c r="BD120" s="58">
        <f t="shared" si="134"/>
        <v>0</v>
      </c>
      <c r="BE120" s="58">
        <f t="shared" si="134"/>
        <v>0</v>
      </c>
      <c r="BF120" s="58">
        <f t="shared" si="134"/>
        <v>0</v>
      </c>
      <c r="BG120" s="58">
        <f t="shared" si="134"/>
        <v>0</v>
      </c>
      <c r="BH120" s="58">
        <f t="shared" si="134"/>
        <v>0</v>
      </c>
      <c r="BI120" s="58">
        <f t="shared" si="134"/>
        <v>0</v>
      </c>
      <c r="BJ120" s="58">
        <f t="shared" si="134"/>
        <v>0</v>
      </c>
      <c r="BK120" s="58">
        <f t="shared" si="134"/>
        <v>0</v>
      </c>
      <c r="BL120" s="58">
        <f t="shared" si="134"/>
        <v>0</v>
      </c>
      <c r="BM120" s="58">
        <f t="shared" si="134"/>
        <v>0</v>
      </c>
      <c r="BN120" s="58">
        <f t="shared" si="134"/>
        <v>0</v>
      </c>
      <c r="BO120" s="58"/>
      <c r="BP120" s="58">
        <f>X120-AU120</f>
        <v>0</v>
      </c>
      <c r="BQ120" s="25">
        <f t="shared" si="136"/>
        <v>0</v>
      </c>
      <c r="BR120" s="58">
        <f>Z120-AW120</f>
        <v>0</v>
      </c>
      <c r="BS120" s="62">
        <f t="shared" si="112"/>
        <v>0.99872130800000003</v>
      </c>
      <c r="BT120" s="25">
        <f t="shared" si="138"/>
        <v>249680327</v>
      </c>
      <c r="BU120" s="58"/>
      <c r="BV120" s="58"/>
      <c r="BW120" s="58"/>
      <c r="BX120" s="58"/>
      <c r="BY120" s="58"/>
      <c r="BZ120" s="58"/>
      <c r="CA120" s="58"/>
      <c r="CB120" s="58"/>
      <c r="CC120" s="58"/>
      <c r="CD120" s="58"/>
      <c r="CE120" s="58"/>
      <c r="CF120" s="58"/>
      <c r="CG120" s="58">
        <f>+'[1]JULIO 2016'!$H$221</f>
        <v>249680327</v>
      </c>
      <c r="CH120" s="58"/>
      <c r="CI120" s="58"/>
      <c r="CJ120" s="58"/>
      <c r="CK120" s="58"/>
      <c r="CL120" s="58"/>
      <c r="CM120" s="58"/>
      <c r="CN120" s="58"/>
      <c r="CO120" s="62">
        <f t="shared" si="114"/>
        <v>1.2786919999999702E-3</v>
      </c>
      <c r="CP120" s="25">
        <f t="shared" si="139"/>
        <v>319673</v>
      </c>
      <c r="CQ120" s="25">
        <f t="shared" si="140"/>
        <v>0</v>
      </c>
      <c r="CR120" s="25">
        <f t="shared" si="140"/>
        <v>0</v>
      </c>
      <c r="CS120" s="25">
        <f t="shared" si="140"/>
        <v>0</v>
      </c>
      <c r="CT120" s="25">
        <f t="shared" si="140"/>
        <v>0</v>
      </c>
      <c r="CU120" s="25">
        <f t="shared" si="140"/>
        <v>0</v>
      </c>
      <c r="CV120" s="25">
        <f t="shared" si="140"/>
        <v>0</v>
      </c>
      <c r="CW120" s="25">
        <f>N120-CB120</f>
        <v>0</v>
      </c>
      <c r="CX120" s="25">
        <f>O120-CC120</f>
        <v>0</v>
      </c>
      <c r="CY120" s="25">
        <f>P120-CD120</f>
        <v>0</v>
      </c>
      <c r="CZ120" s="25">
        <f t="shared" si="142"/>
        <v>0</v>
      </c>
      <c r="DA120" s="25">
        <f t="shared" si="142"/>
        <v>0</v>
      </c>
      <c r="DB120" s="25">
        <f t="shared" si="142"/>
        <v>319673</v>
      </c>
      <c r="DC120" s="25">
        <f>T120-CH120</f>
        <v>0</v>
      </c>
      <c r="DD120" s="25">
        <f>U120-CI120</f>
        <v>0</v>
      </c>
      <c r="DE120" s="25">
        <f>V120-CJ120</f>
        <v>0</v>
      </c>
      <c r="DF120" s="25"/>
      <c r="DG120" s="25">
        <f>X120-CL120</f>
        <v>0</v>
      </c>
      <c r="DH120" s="25">
        <f>Y120-CM120</f>
        <v>0</v>
      </c>
      <c r="DI120" s="25">
        <f>Z120-CN120</f>
        <v>0</v>
      </c>
      <c r="DK120" s="188"/>
      <c r="DL120" s="188"/>
      <c r="DM120" s="188"/>
      <c r="DN120" s="188"/>
      <c r="DO120" s="188"/>
    </row>
    <row r="121" spans="1:119" s="61" customFormat="1" ht="50.25" hidden="1" customHeight="1" x14ac:dyDescent="0.25">
      <c r="A121" s="99"/>
      <c r="B121" s="22" t="s">
        <v>336</v>
      </c>
      <c r="C121" s="59" t="s">
        <v>337</v>
      </c>
      <c r="D121" s="22" t="s">
        <v>338</v>
      </c>
      <c r="E121" s="94" t="s">
        <v>339</v>
      </c>
      <c r="F121" s="24" t="s">
        <v>313</v>
      </c>
      <c r="G121" s="25">
        <f t="shared" si="131"/>
        <v>3185000000</v>
      </c>
      <c r="H121" s="30"/>
      <c r="I121" s="58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>
        <f>485000000</f>
        <v>485000000</v>
      </c>
      <c r="U121" s="25"/>
      <c r="V121" s="25"/>
      <c r="W121" s="25"/>
      <c r="X121" s="25">
        <v>2700000000</v>
      </c>
      <c r="Y121" s="25"/>
      <c r="Z121" s="25"/>
      <c r="AB121" s="62">
        <f t="shared" si="104"/>
        <v>1</v>
      </c>
      <c r="AC121" s="25">
        <f t="shared" si="132"/>
        <v>3185000000</v>
      </c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>
        <f>+'[3]ABRIL 2016'!$X$1694</f>
        <v>485000000</v>
      </c>
      <c r="AR121" s="58"/>
      <c r="AS121" s="58"/>
      <c r="AT121" s="58"/>
      <c r="AU121" s="58">
        <f>+'[8]MARZO 2016 ULTIMO'!$AA$1371</f>
        <v>2700000000</v>
      </c>
      <c r="AV121" s="58"/>
      <c r="AW121" s="58"/>
      <c r="AX121" s="62">
        <f t="shared" si="106"/>
        <v>0</v>
      </c>
      <c r="AY121" s="25">
        <f t="shared" si="133"/>
        <v>0</v>
      </c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>
        <f>T121-AQ121</f>
        <v>0</v>
      </c>
      <c r="BM121" s="58"/>
      <c r="BN121" s="58"/>
      <c r="BO121" s="58"/>
      <c r="BP121" s="58">
        <f>X121-AU121</f>
        <v>0</v>
      </c>
      <c r="BQ121" s="25"/>
      <c r="BR121" s="58"/>
      <c r="BS121" s="62">
        <f t="shared" si="112"/>
        <v>0.25496371679748825</v>
      </c>
      <c r="BT121" s="25">
        <f t="shared" si="138"/>
        <v>812059438</v>
      </c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>
        <f>+'[7]MAYO 2016'!$H$1940</f>
        <v>359172189</v>
      </c>
      <c r="CI121" s="58"/>
      <c r="CJ121" s="58"/>
      <c r="CK121" s="58"/>
      <c r="CL121" s="58">
        <f>+'[7]MAYO 2016'!$H$1948</f>
        <v>452887249</v>
      </c>
      <c r="CM121" s="58"/>
      <c r="CN121" s="58"/>
      <c r="CO121" s="62">
        <f t="shared" si="114"/>
        <v>0.7450362832025117</v>
      </c>
      <c r="CP121" s="25">
        <f t="shared" si="139"/>
        <v>2372940562</v>
      </c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>
        <f>T121-CH121</f>
        <v>125827811</v>
      </c>
      <c r="DD121" s="25"/>
      <c r="DE121" s="25"/>
      <c r="DF121" s="25"/>
      <c r="DG121" s="25">
        <f>X121-CL121</f>
        <v>2247112751</v>
      </c>
      <c r="DH121" s="25"/>
      <c r="DI121" s="25"/>
      <c r="DK121" s="188"/>
      <c r="DL121" s="188"/>
      <c r="DM121" s="188"/>
      <c r="DN121" s="188"/>
      <c r="DO121" s="188"/>
    </row>
    <row r="122" spans="1:119" ht="33.75" hidden="1" customHeight="1" x14ac:dyDescent="0.25">
      <c r="A122" s="232" t="s">
        <v>303</v>
      </c>
      <c r="B122" s="225" t="s">
        <v>340</v>
      </c>
      <c r="C122" s="73" t="s">
        <v>341</v>
      </c>
      <c r="D122" s="22" t="s">
        <v>342</v>
      </c>
      <c r="E122" s="96">
        <v>510</v>
      </c>
      <c r="F122" s="24" t="s">
        <v>343</v>
      </c>
      <c r="G122" s="25">
        <f t="shared" si="131"/>
        <v>95000000</v>
      </c>
      <c r="H122" s="25"/>
      <c r="I122" s="25"/>
      <c r="J122" s="25"/>
      <c r="K122" s="25">
        <v>95000000</v>
      </c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7">
        <f t="shared" si="104"/>
        <v>0.88913684210526311</v>
      </c>
      <c r="AC122" s="25">
        <f t="shared" si="132"/>
        <v>84468000</v>
      </c>
      <c r="AD122" s="25"/>
      <c r="AE122" s="25"/>
      <c r="AF122" s="25"/>
      <c r="AG122" s="25"/>
      <c r="AH122" s="25">
        <f>+'[1]JULIO 2016'!$O$1834</f>
        <v>84468000</v>
      </c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7">
        <f t="shared" si="106"/>
        <v>0.11086315789473689</v>
      </c>
      <c r="AY122" s="25">
        <f t="shared" si="133"/>
        <v>10532000</v>
      </c>
      <c r="AZ122" s="25">
        <f t="shared" ref="AZ122:BB127" si="145">H122-AE122</f>
        <v>0</v>
      </c>
      <c r="BA122" s="25">
        <f t="shared" si="145"/>
        <v>0</v>
      </c>
      <c r="BB122" s="25">
        <f t="shared" si="145"/>
        <v>0</v>
      </c>
      <c r="BC122" s="25">
        <f t="shared" ref="BC122:BN127" si="146">+K122-AH122</f>
        <v>10532000</v>
      </c>
      <c r="BD122" s="25">
        <f t="shared" si="146"/>
        <v>0</v>
      </c>
      <c r="BE122" s="25">
        <f t="shared" si="146"/>
        <v>0</v>
      </c>
      <c r="BF122" s="25">
        <f t="shared" si="146"/>
        <v>0</v>
      </c>
      <c r="BG122" s="25">
        <f t="shared" si="146"/>
        <v>0</v>
      </c>
      <c r="BH122" s="25">
        <f t="shared" si="146"/>
        <v>0</v>
      </c>
      <c r="BI122" s="25">
        <f t="shared" si="146"/>
        <v>0</v>
      </c>
      <c r="BJ122" s="25">
        <f t="shared" si="146"/>
        <v>0</v>
      </c>
      <c r="BK122" s="25">
        <f t="shared" si="146"/>
        <v>0</v>
      </c>
      <c r="BL122" s="25">
        <f t="shared" si="146"/>
        <v>0</v>
      </c>
      <c r="BM122" s="25">
        <f t="shared" si="146"/>
        <v>0</v>
      </c>
      <c r="BN122" s="25">
        <f t="shared" si="146"/>
        <v>0</v>
      </c>
      <c r="BO122" s="25"/>
      <c r="BP122" s="25"/>
      <c r="BQ122" s="25">
        <f t="shared" ref="BQ122:BQ127" si="147">Y122-AV122</f>
        <v>0</v>
      </c>
      <c r="BR122" s="25">
        <f t="shared" ref="BR122:BR127" si="148">+Z122-AW122</f>
        <v>0</v>
      </c>
      <c r="BS122" s="27">
        <f t="shared" si="112"/>
        <v>0.77114232631578949</v>
      </c>
      <c r="BT122" s="25">
        <f t="shared" si="138"/>
        <v>73258521</v>
      </c>
      <c r="BU122" s="25"/>
      <c r="BV122" s="25"/>
      <c r="BW122" s="25"/>
      <c r="BX122" s="25"/>
      <c r="BY122" s="25">
        <f>+'[1]JULIO 2016'!$H$1832</f>
        <v>73258521</v>
      </c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7">
        <f t="shared" si="114"/>
        <v>0.22885767368421051</v>
      </c>
      <c r="CP122" s="25">
        <f t="shared" si="139"/>
        <v>21741479</v>
      </c>
      <c r="CQ122" s="25">
        <f t="shared" ref="CQ122:CV127" si="149">H122-BV122</f>
        <v>0</v>
      </c>
      <c r="CR122" s="25">
        <f t="shared" si="149"/>
        <v>0</v>
      </c>
      <c r="CS122" s="25">
        <f t="shared" si="149"/>
        <v>0</v>
      </c>
      <c r="CT122" s="25">
        <f t="shared" si="149"/>
        <v>21741479</v>
      </c>
      <c r="CU122" s="25">
        <f t="shared" si="149"/>
        <v>0</v>
      </c>
      <c r="CV122" s="25">
        <f t="shared" si="149"/>
        <v>0</v>
      </c>
      <c r="CW122" s="25">
        <f t="shared" ref="CW122:CY127" si="150">+N122-CB122</f>
        <v>0</v>
      </c>
      <c r="CX122" s="25">
        <f t="shared" si="150"/>
        <v>0</v>
      </c>
      <c r="CY122" s="25">
        <f t="shared" si="150"/>
        <v>0</v>
      </c>
      <c r="CZ122" s="25">
        <f t="shared" ref="CZ122:DB127" si="151">Q122-CE122</f>
        <v>0</v>
      </c>
      <c r="DA122" s="25">
        <f t="shared" si="151"/>
        <v>0</v>
      </c>
      <c r="DB122" s="25">
        <f t="shared" si="151"/>
        <v>0</v>
      </c>
      <c r="DC122" s="25">
        <f t="shared" ref="DC122:DE127" si="152">+T122-CH122</f>
        <v>0</v>
      </c>
      <c r="DD122" s="25">
        <f t="shared" si="152"/>
        <v>0</v>
      </c>
      <c r="DE122" s="25">
        <f t="shared" si="152"/>
        <v>0</v>
      </c>
      <c r="DF122" s="25"/>
      <c r="DG122" s="25">
        <f t="shared" ref="DG122:DI127" si="153">+X122-CL122</f>
        <v>0</v>
      </c>
      <c r="DH122" s="25">
        <f t="shared" si="153"/>
        <v>0</v>
      </c>
      <c r="DI122" s="25">
        <f t="shared" si="153"/>
        <v>0</v>
      </c>
      <c r="DK122" s="188"/>
      <c r="DL122" s="188"/>
      <c r="DM122" s="188"/>
      <c r="DN122" s="188"/>
      <c r="DO122" s="188"/>
    </row>
    <row r="123" spans="1:119" ht="44.25" hidden="1" customHeight="1" x14ac:dyDescent="0.25">
      <c r="A123" s="232"/>
      <c r="B123" s="226"/>
      <c r="C123" s="73" t="s">
        <v>344</v>
      </c>
      <c r="D123" s="22" t="s">
        <v>345</v>
      </c>
      <c r="E123" s="96">
        <v>510</v>
      </c>
      <c r="F123" s="24" t="s">
        <v>343</v>
      </c>
      <c r="G123" s="25">
        <f t="shared" si="131"/>
        <v>102000000</v>
      </c>
      <c r="H123" s="25"/>
      <c r="I123" s="25"/>
      <c r="J123" s="25"/>
      <c r="K123" s="25">
        <v>102000000</v>
      </c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B123" s="27">
        <f t="shared" si="104"/>
        <v>0.99509803921568629</v>
      </c>
      <c r="AC123" s="25">
        <f t="shared" si="132"/>
        <v>101500000</v>
      </c>
      <c r="AD123" s="25"/>
      <c r="AE123" s="25"/>
      <c r="AF123" s="25"/>
      <c r="AG123" s="25"/>
      <c r="AH123" s="25">
        <f>+'[1]JULIO 2016'!$O$1851</f>
        <v>101500000</v>
      </c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7">
        <f t="shared" si="106"/>
        <v>4.9019607843137081E-3</v>
      </c>
      <c r="AY123" s="25">
        <f t="shared" si="133"/>
        <v>500000</v>
      </c>
      <c r="AZ123" s="25">
        <f t="shared" si="145"/>
        <v>0</v>
      </c>
      <c r="BA123" s="25">
        <f t="shared" si="145"/>
        <v>0</v>
      </c>
      <c r="BB123" s="25">
        <f t="shared" si="145"/>
        <v>0</v>
      </c>
      <c r="BC123" s="25">
        <f t="shared" si="146"/>
        <v>500000</v>
      </c>
      <c r="BD123" s="25">
        <f t="shared" si="146"/>
        <v>0</v>
      </c>
      <c r="BE123" s="25">
        <f t="shared" si="146"/>
        <v>0</v>
      </c>
      <c r="BF123" s="25">
        <f t="shared" si="146"/>
        <v>0</v>
      </c>
      <c r="BG123" s="25">
        <f t="shared" si="146"/>
        <v>0</v>
      </c>
      <c r="BH123" s="25">
        <f t="shared" si="146"/>
        <v>0</v>
      </c>
      <c r="BI123" s="25">
        <f t="shared" si="146"/>
        <v>0</v>
      </c>
      <c r="BJ123" s="25">
        <f t="shared" si="146"/>
        <v>0</v>
      </c>
      <c r="BK123" s="25">
        <f t="shared" si="146"/>
        <v>0</v>
      </c>
      <c r="BL123" s="25">
        <f t="shared" si="146"/>
        <v>0</v>
      </c>
      <c r="BM123" s="25">
        <f t="shared" si="146"/>
        <v>0</v>
      </c>
      <c r="BN123" s="25">
        <f t="shared" si="146"/>
        <v>0</v>
      </c>
      <c r="BO123" s="25"/>
      <c r="BP123" s="25"/>
      <c r="BQ123" s="25">
        <f t="shared" si="147"/>
        <v>0</v>
      </c>
      <c r="BR123" s="25">
        <f t="shared" si="148"/>
        <v>0</v>
      </c>
      <c r="BS123" s="27">
        <f t="shared" si="112"/>
        <v>0.98997126470588237</v>
      </c>
      <c r="BT123" s="25">
        <f t="shared" si="138"/>
        <v>100977069</v>
      </c>
      <c r="BU123" s="25"/>
      <c r="BV123" s="25"/>
      <c r="BW123" s="25"/>
      <c r="BX123" s="25"/>
      <c r="BY123" s="25">
        <f>+'[1]JULIO 2016'!$H$1849</f>
        <v>100977069</v>
      </c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7">
        <f t="shared" si="114"/>
        <v>1.002873529411763E-2</v>
      </c>
      <c r="CP123" s="25">
        <f t="shared" si="139"/>
        <v>1022931</v>
      </c>
      <c r="CQ123" s="25">
        <f t="shared" si="149"/>
        <v>0</v>
      </c>
      <c r="CR123" s="25">
        <f t="shared" si="149"/>
        <v>0</v>
      </c>
      <c r="CS123" s="25">
        <f t="shared" si="149"/>
        <v>0</v>
      </c>
      <c r="CT123" s="25">
        <f t="shared" si="149"/>
        <v>1022931</v>
      </c>
      <c r="CU123" s="25">
        <f t="shared" si="149"/>
        <v>0</v>
      </c>
      <c r="CV123" s="25">
        <f t="shared" si="149"/>
        <v>0</v>
      </c>
      <c r="CW123" s="25">
        <f t="shared" si="150"/>
        <v>0</v>
      </c>
      <c r="CX123" s="25">
        <f t="shared" si="150"/>
        <v>0</v>
      </c>
      <c r="CY123" s="25">
        <f t="shared" si="150"/>
        <v>0</v>
      </c>
      <c r="CZ123" s="25">
        <f t="shared" si="151"/>
        <v>0</v>
      </c>
      <c r="DA123" s="25">
        <f t="shared" si="151"/>
        <v>0</v>
      </c>
      <c r="DB123" s="25">
        <f t="shared" si="151"/>
        <v>0</v>
      </c>
      <c r="DC123" s="25">
        <f t="shared" si="152"/>
        <v>0</v>
      </c>
      <c r="DD123" s="25">
        <f t="shared" si="152"/>
        <v>0</v>
      </c>
      <c r="DE123" s="25">
        <f t="shared" si="152"/>
        <v>0</v>
      </c>
      <c r="DF123" s="25"/>
      <c r="DG123" s="25">
        <f t="shared" si="153"/>
        <v>0</v>
      </c>
      <c r="DH123" s="25">
        <f t="shared" si="153"/>
        <v>0</v>
      </c>
      <c r="DI123" s="25">
        <f t="shared" si="153"/>
        <v>0</v>
      </c>
      <c r="DK123" s="188"/>
      <c r="DL123" s="188"/>
      <c r="DM123" s="188"/>
      <c r="DN123" s="188"/>
      <c r="DO123" s="188"/>
    </row>
    <row r="124" spans="1:119" ht="38.25" hidden="1" customHeight="1" x14ac:dyDescent="0.25">
      <c r="A124" s="232"/>
      <c r="B124" s="227"/>
      <c r="C124" s="73" t="s">
        <v>346</v>
      </c>
      <c r="D124" s="22" t="s">
        <v>347</v>
      </c>
      <c r="E124" s="96">
        <v>510</v>
      </c>
      <c r="F124" s="24" t="s">
        <v>343</v>
      </c>
      <c r="G124" s="25">
        <f t="shared" si="131"/>
        <v>10000000</v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>
        <v>10000000</v>
      </c>
      <c r="T124" s="25"/>
      <c r="U124" s="25"/>
      <c r="V124" s="25"/>
      <c r="W124" s="25"/>
      <c r="X124" s="25"/>
      <c r="Y124" s="25"/>
      <c r="Z124" s="25"/>
      <c r="AB124" s="27">
        <f t="shared" si="104"/>
        <v>0</v>
      </c>
      <c r="AC124" s="25">
        <f t="shared" si="132"/>
        <v>0</v>
      </c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7">
        <f t="shared" si="106"/>
        <v>1</v>
      </c>
      <c r="AY124" s="25">
        <f t="shared" si="133"/>
        <v>10000000</v>
      </c>
      <c r="AZ124" s="25">
        <f t="shared" si="145"/>
        <v>0</v>
      </c>
      <c r="BA124" s="25">
        <f t="shared" si="145"/>
        <v>0</v>
      </c>
      <c r="BB124" s="25">
        <f t="shared" si="145"/>
        <v>0</v>
      </c>
      <c r="BC124" s="25">
        <f t="shared" si="146"/>
        <v>0</v>
      </c>
      <c r="BD124" s="25">
        <f t="shared" si="146"/>
        <v>0</v>
      </c>
      <c r="BE124" s="25">
        <f t="shared" si="146"/>
        <v>0</v>
      </c>
      <c r="BF124" s="25">
        <f t="shared" si="146"/>
        <v>0</v>
      </c>
      <c r="BG124" s="25">
        <f t="shared" si="146"/>
        <v>0</v>
      </c>
      <c r="BH124" s="25">
        <f t="shared" si="146"/>
        <v>0</v>
      </c>
      <c r="BI124" s="25">
        <f t="shared" si="146"/>
        <v>0</v>
      </c>
      <c r="BJ124" s="25">
        <f t="shared" si="146"/>
        <v>0</v>
      </c>
      <c r="BK124" s="25">
        <f t="shared" si="146"/>
        <v>10000000</v>
      </c>
      <c r="BL124" s="25">
        <f t="shared" si="146"/>
        <v>0</v>
      </c>
      <c r="BM124" s="25">
        <f t="shared" si="146"/>
        <v>0</v>
      </c>
      <c r="BN124" s="25">
        <f t="shared" si="146"/>
        <v>0</v>
      </c>
      <c r="BO124" s="25"/>
      <c r="BP124" s="25"/>
      <c r="BQ124" s="25">
        <f t="shared" si="147"/>
        <v>0</v>
      </c>
      <c r="BR124" s="25">
        <f t="shared" si="148"/>
        <v>0</v>
      </c>
      <c r="BS124" s="27">
        <f t="shared" si="112"/>
        <v>0</v>
      </c>
      <c r="BT124" s="25">
        <f t="shared" si="138"/>
        <v>0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7">
        <f t="shared" si="114"/>
        <v>1</v>
      </c>
      <c r="CP124" s="25">
        <f t="shared" si="139"/>
        <v>10000000</v>
      </c>
      <c r="CQ124" s="25">
        <f t="shared" si="149"/>
        <v>0</v>
      </c>
      <c r="CR124" s="25">
        <f t="shared" si="149"/>
        <v>0</v>
      </c>
      <c r="CS124" s="25">
        <f t="shared" si="149"/>
        <v>0</v>
      </c>
      <c r="CT124" s="25">
        <f t="shared" si="149"/>
        <v>0</v>
      </c>
      <c r="CU124" s="25">
        <f t="shared" si="149"/>
        <v>0</v>
      </c>
      <c r="CV124" s="25">
        <f t="shared" si="149"/>
        <v>0</v>
      </c>
      <c r="CW124" s="25">
        <f t="shared" si="150"/>
        <v>0</v>
      </c>
      <c r="CX124" s="25">
        <f t="shared" si="150"/>
        <v>0</v>
      </c>
      <c r="CY124" s="25">
        <f t="shared" si="150"/>
        <v>0</v>
      </c>
      <c r="CZ124" s="25">
        <f t="shared" si="151"/>
        <v>0</v>
      </c>
      <c r="DA124" s="25">
        <f t="shared" si="151"/>
        <v>0</v>
      </c>
      <c r="DB124" s="25">
        <f t="shared" si="151"/>
        <v>10000000</v>
      </c>
      <c r="DC124" s="25">
        <f t="shared" si="152"/>
        <v>0</v>
      </c>
      <c r="DD124" s="25">
        <f t="shared" si="152"/>
        <v>0</v>
      </c>
      <c r="DE124" s="25">
        <f t="shared" si="152"/>
        <v>0</v>
      </c>
      <c r="DF124" s="25"/>
      <c r="DG124" s="25">
        <f t="shared" si="153"/>
        <v>0</v>
      </c>
      <c r="DH124" s="25">
        <f t="shared" si="153"/>
        <v>0</v>
      </c>
      <c r="DI124" s="25">
        <f t="shared" si="153"/>
        <v>0</v>
      </c>
      <c r="DK124" s="188"/>
      <c r="DL124" s="188"/>
      <c r="DM124" s="188"/>
      <c r="DN124" s="188"/>
      <c r="DO124" s="188"/>
    </row>
    <row r="125" spans="1:119" ht="39.75" hidden="1" customHeight="1" x14ac:dyDescent="0.25">
      <c r="A125" s="232"/>
      <c r="B125" s="93" t="s">
        <v>348</v>
      </c>
      <c r="C125" s="73" t="s">
        <v>349</v>
      </c>
      <c r="D125" s="22" t="s">
        <v>350</v>
      </c>
      <c r="E125" s="96">
        <v>510</v>
      </c>
      <c r="F125" s="24" t="s">
        <v>343</v>
      </c>
      <c r="G125" s="25">
        <f t="shared" si="131"/>
        <v>80000000</v>
      </c>
      <c r="H125" s="25"/>
      <c r="I125" s="25"/>
      <c r="J125" s="25"/>
      <c r="K125" s="25">
        <v>80000000</v>
      </c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B125" s="27">
        <f t="shared" si="104"/>
        <v>1</v>
      </c>
      <c r="AC125" s="25">
        <f t="shared" si="132"/>
        <v>80000000</v>
      </c>
      <c r="AD125" s="25"/>
      <c r="AE125" s="25"/>
      <c r="AF125" s="25"/>
      <c r="AG125" s="25"/>
      <c r="AH125" s="25">
        <f>+'[4]ENERO 2016'!$O$625</f>
        <v>80000000</v>
      </c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7">
        <f t="shared" si="106"/>
        <v>0</v>
      </c>
      <c r="AY125" s="25">
        <f t="shared" si="133"/>
        <v>0</v>
      </c>
      <c r="AZ125" s="25">
        <f t="shared" si="145"/>
        <v>0</v>
      </c>
      <c r="BA125" s="25">
        <f t="shared" si="145"/>
        <v>0</v>
      </c>
      <c r="BB125" s="25">
        <f t="shared" si="145"/>
        <v>0</v>
      </c>
      <c r="BC125" s="25">
        <f t="shared" si="146"/>
        <v>0</v>
      </c>
      <c r="BD125" s="25">
        <f t="shared" si="146"/>
        <v>0</v>
      </c>
      <c r="BE125" s="25">
        <f t="shared" si="146"/>
        <v>0</v>
      </c>
      <c r="BF125" s="25">
        <f t="shared" si="146"/>
        <v>0</v>
      </c>
      <c r="BG125" s="25">
        <f t="shared" si="146"/>
        <v>0</v>
      </c>
      <c r="BH125" s="25">
        <f t="shared" si="146"/>
        <v>0</v>
      </c>
      <c r="BI125" s="25">
        <f t="shared" si="146"/>
        <v>0</v>
      </c>
      <c r="BJ125" s="25">
        <f t="shared" si="146"/>
        <v>0</v>
      </c>
      <c r="BK125" s="25">
        <f t="shared" si="146"/>
        <v>0</v>
      </c>
      <c r="BL125" s="25">
        <f t="shared" si="146"/>
        <v>0</v>
      </c>
      <c r="BM125" s="25">
        <f t="shared" si="146"/>
        <v>0</v>
      </c>
      <c r="BN125" s="25">
        <f t="shared" si="146"/>
        <v>0</v>
      </c>
      <c r="BO125" s="25"/>
      <c r="BP125" s="25"/>
      <c r="BQ125" s="25">
        <f t="shared" si="147"/>
        <v>0</v>
      </c>
      <c r="BR125" s="25">
        <f t="shared" si="148"/>
        <v>0</v>
      </c>
      <c r="BS125" s="27">
        <f t="shared" si="112"/>
        <v>0.97971187500000001</v>
      </c>
      <c r="BT125" s="25">
        <f t="shared" si="138"/>
        <v>78376950</v>
      </c>
      <c r="BU125" s="25"/>
      <c r="BV125" s="25"/>
      <c r="BW125" s="25"/>
      <c r="BX125" s="25"/>
      <c r="BY125" s="25">
        <f>+'[8]MARZO 2016 ULTIMO'!$H$1027</f>
        <v>78376950</v>
      </c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7">
        <f t="shared" si="114"/>
        <v>2.028812499999999E-2</v>
      </c>
      <c r="CP125" s="25">
        <f t="shared" si="139"/>
        <v>1623050</v>
      </c>
      <c r="CQ125" s="25">
        <f t="shared" si="149"/>
        <v>0</v>
      </c>
      <c r="CR125" s="25">
        <f t="shared" si="149"/>
        <v>0</v>
      </c>
      <c r="CS125" s="25">
        <f t="shared" si="149"/>
        <v>0</v>
      </c>
      <c r="CT125" s="25">
        <f t="shared" si="149"/>
        <v>1623050</v>
      </c>
      <c r="CU125" s="25">
        <f t="shared" si="149"/>
        <v>0</v>
      </c>
      <c r="CV125" s="25">
        <f t="shared" si="149"/>
        <v>0</v>
      </c>
      <c r="CW125" s="25">
        <f t="shared" si="150"/>
        <v>0</v>
      </c>
      <c r="CX125" s="25">
        <f t="shared" si="150"/>
        <v>0</v>
      </c>
      <c r="CY125" s="25">
        <f t="shared" si="150"/>
        <v>0</v>
      </c>
      <c r="CZ125" s="25">
        <f t="shared" si="151"/>
        <v>0</v>
      </c>
      <c r="DA125" s="25">
        <f t="shared" si="151"/>
        <v>0</v>
      </c>
      <c r="DB125" s="25">
        <f t="shared" si="151"/>
        <v>0</v>
      </c>
      <c r="DC125" s="25">
        <f t="shared" si="152"/>
        <v>0</v>
      </c>
      <c r="DD125" s="25">
        <f t="shared" si="152"/>
        <v>0</v>
      </c>
      <c r="DE125" s="25">
        <f t="shared" si="152"/>
        <v>0</v>
      </c>
      <c r="DF125" s="25"/>
      <c r="DG125" s="25">
        <f t="shared" si="153"/>
        <v>0</v>
      </c>
      <c r="DH125" s="25">
        <f t="shared" si="153"/>
        <v>0</v>
      </c>
      <c r="DI125" s="25">
        <f t="shared" si="153"/>
        <v>0</v>
      </c>
      <c r="DK125" s="188"/>
      <c r="DL125" s="188"/>
      <c r="DM125" s="188"/>
      <c r="DN125" s="188"/>
      <c r="DO125" s="188"/>
    </row>
    <row r="126" spans="1:119" ht="39.75" hidden="1" customHeight="1" x14ac:dyDescent="0.25">
      <c r="A126" s="232"/>
      <c r="B126" s="93" t="s">
        <v>351</v>
      </c>
      <c r="C126" s="73" t="s">
        <v>352</v>
      </c>
      <c r="D126" s="22" t="s">
        <v>353</v>
      </c>
      <c r="E126" s="96">
        <v>510</v>
      </c>
      <c r="F126" s="24" t="s">
        <v>354</v>
      </c>
      <c r="G126" s="25">
        <f t="shared" si="131"/>
        <v>110000000</v>
      </c>
      <c r="H126" s="25"/>
      <c r="I126" s="25"/>
      <c r="J126" s="25"/>
      <c r="K126" s="25">
        <v>110000000</v>
      </c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B126" s="27">
        <f t="shared" si="104"/>
        <v>1</v>
      </c>
      <c r="AC126" s="25">
        <f t="shared" si="132"/>
        <v>110000000</v>
      </c>
      <c r="AD126" s="25"/>
      <c r="AE126" s="25"/>
      <c r="AF126" s="25"/>
      <c r="AG126" s="25"/>
      <c r="AH126" s="25">
        <f>+'[1]JULIO 2016'!$O$1895</f>
        <v>110000000</v>
      </c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7">
        <f t="shared" si="106"/>
        <v>0</v>
      </c>
      <c r="AY126" s="25">
        <f t="shared" si="133"/>
        <v>0</v>
      </c>
      <c r="AZ126" s="25">
        <f t="shared" si="145"/>
        <v>0</v>
      </c>
      <c r="BA126" s="25">
        <f t="shared" si="145"/>
        <v>0</v>
      </c>
      <c r="BB126" s="25">
        <f t="shared" si="145"/>
        <v>0</v>
      </c>
      <c r="BC126" s="25">
        <f t="shared" si="146"/>
        <v>0</v>
      </c>
      <c r="BD126" s="25">
        <f t="shared" si="146"/>
        <v>0</v>
      </c>
      <c r="BE126" s="25">
        <f t="shared" si="146"/>
        <v>0</v>
      </c>
      <c r="BF126" s="25">
        <f t="shared" si="146"/>
        <v>0</v>
      </c>
      <c r="BG126" s="25">
        <f t="shared" si="146"/>
        <v>0</v>
      </c>
      <c r="BH126" s="25">
        <f t="shared" si="146"/>
        <v>0</v>
      </c>
      <c r="BI126" s="25">
        <f t="shared" si="146"/>
        <v>0</v>
      </c>
      <c r="BJ126" s="25">
        <f t="shared" si="146"/>
        <v>0</v>
      </c>
      <c r="BK126" s="25">
        <f t="shared" si="146"/>
        <v>0</v>
      </c>
      <c r="BL126" s="25">
        <f t="shared" si="146"/>
        <v>0</v>
      </c>
      <c r="BM126" s="25">
        <f t="shared" si="146"/>
        <v>0</v>
      </c>
      <c r="BN126" s="25">
        <f t="shared" si="146"/>
        <v>0</v>
      </c>
      <c r="BO126" s="25"/>
      <c r="BP126" s="25"/>
      <c r="BQ126" s="25">
        <f t="shared" si="147"/>
        <v>0</v>
      </c>
      <c r="BR126" s="25">
        <f t="shared" si="148"/>
        <v>0</v>
      </c>
      <c r="BS126" s="27">
        <f t="shared" si="112"/>
        <v>0.97765769090909094</v>
      </c>
      <c r="BT126" s="25">
        <f t="shared" si="138"/>
        <v>107542346</v>
      </c>
      <c r="BU126" s="25"/>
      <c r="BV126" s="25"/>
      <c r="BW126" s="25"/>
      <c r="BX126" s="25"/>
      <c r="BY126" s="25">
        <f>+'[1]JULIO 2016'!$H$1893</f>
        <v>107542346</v>
      </c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7">
        <f t="shared" si="114"/>
        <v>2.2342309090909063E-2</v>
      </c>
      <c r="CP126" s="25">
        <f t="shared" si="139"/>
        <v>2457654</v>
      </c>
      <c r="CQ126" s="25">
        <f t="shared" si="149"/>
        <v>0</v>
      </c>
      <c r="CR126" s="25">
        <f t="shared" si="149"/>
        <v>0</v>
      </c>
      <c r="CS126" s="25">
        <f t="shared" si="149"/>
        <v>0</v>
      </c>
      <c r="CT126" s="25">
        <f t="shared" si="149"/>
        <v>2457654</v>
      </c>
      <c r="CU126" s="25">
        <f t="shared" si="149"/>
        <v>0</v>
      </c>
      <c r="CV126" s="25">
        <f t="shared" si="149"/>
        <v>0</v>
      </c>
      <c r="CW126" s="25">
        <f t="shared" si="150"/>
        <v>0</v>
      </c>
      <c r="CX126" s="25">
        <f t="shared" si="150"/>
        <v>0</v>
      </c>
      <c r="CY126" s="25">
        <f t="shared" si="150"/>
        <v>0</v>
      </c>
      <c r="CZ126" s="25">
        <f t="shared" si="151"/>
        <v>0</v>
      </c>
      <c r="DA126" s="25">
        <f t="shared" si="151"/>
        <v>0</v>
      </c>
      <c r="DB126" s="25">
        <f t="shared" si="151"/>
        <v>0</v>
      </c>
      <c r="DC126" s="25">
        <f t="shared" si="152"/>
        <v>0</v>
      </c>
      <c r="DD126" s="25">
        <f t="shared" si="152"/>
        <v>0</v>
      </c>
      <c r="DE126" s="25">
        <f t="shared" si="152"/>
        <v>0</v>
      </c>
      <c r="DF126" s="25"/>
      <c r="DG126" s="25">
        <f t="shared" si="153"/>
        <v>0</v>
      </c>
      <c r="DH126" s="25">
        <f t="shared" si="153"/>
        <v>0</v>
      </c>
      <c r="DI126" s="25">
        <f t="shared" si="153"/>
        <v>0</v>
      </c>
      <c r="DK126" s="188"/>
      <c r="DL126" s="188"/>
      <c r="DM126" s="188"/>
      <c r="DN126" s="188"/>
      <c r="DO126" s="188"/>
    </row>
    <row r="127" spans="1:119" ht="47.25" hidden="1" customHeight="1" x14ac:dyDescent="0.25">
      <c r="A127" s="233"/>
      <c r="B127" s="93" t="s">
        <v>355</v>
      </c>
      <c r="C127" s="73" t="s">
        <v>356</v>
      </c>
      <c r="D127" s="22" t="s">
        <v>357</v>
      </c>
      <c r="E127" s="96">
        <v>310</v>
      </c>
      <c r="F127" s="24" t="s">
        <v>358</v>
      </c>
      <c r="G127" s="25">
        <f t="shared" si="131"/>
        <v>270168096</v>
      </c>
      <c r="H127" s="25"/>
      <c r="I127" s="25"/>
      <c r="J127" s="25"/>
      <c r="K127" s="25">
        <v>243168096</v>
      </c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f>25000000+2000000</f>
        <v>27000000</v>
      </c>
      <c r="AB127" s="27">
        <f t="shared" si="104"/>
        <v>0.54064004285687384</v>
      </c>
      <c r="AC127" s="25">
        <f t="shared" si="132"/>
        <v>146063691</v>
      </c>
      <c r="AD127" s="25"/>
      <c r="AE127" s="25"/>
      <c r="AF127" s="25"/>
      <c r="AG127" s="25"/>
      <c r="AH127" s="25">
        <f>+'[1]JULIO 2016'!$O$477</f>
        <v>145193691</v>
      </c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>
        <f>+'[6]JUNIO 2016'!$AG$407</f>
        <v>870000</v>
      </c>
      <c r="AX127" s="27">
        <f t="shared" si="106"/>
        <v>0.45935995714312616</v>
      </c>
      <c r="AY127" s="25">
        <f t="shared" si="133"/>
        <v>124104405</v>
      </c>
      <c r="AZ127" s="25">
        <f t="shared" si="145"/>
        <v>0</v>
      </c>
      <c r="BA127" s="25">
        <f t="shared" si="145"/>
        <v>0</v>
      </c>
      <c r="BB127" s="25">
        <f t="shared" si="145"/>
        <v>0</v>
      </c>
      <c r="BC127" s="25">
        <f t="shared" si="146"/>
        <v>97974405</v>
      </c>
      <c r="BD127" s="25">
        <f t="shared" si="146"/>
        <v>0</v>
      </c>
      <c r="BE127" s="25">
        <f t="shared" si="146"/>
        <v>0</v>
      </c>
      <c r="BF127" s="25">
        <f t="shared" si="146"/>
        <v>0</v>
      </c>
      <c r="BG127" s="25">
        <f t="shared" si="146"/>
        <v>0</v>
      </c>
      <c r="BH127" s="25">
        <f t="shared" si="146"/>
        <v>0</v>
      </c>
      <c r="BI127" s="25">
        <f t="shared" si="146"/>
        <v>0</v>
      </c>
      <c r="BJ127" s="25">
        <f t="shared" si="146"/>
        <v>0</v>
      </c>
      <c r="BK127" s="25">
        <f t="shared" si="146"/>
        <v>0</v>
      </c>
      <c r="BL127" s="25">
        <f t="shared" si="146"/>
        <v>0</v>
      </c>
      <c r="BM127" s="25">
        <f t="shared" si="146"/>
        <v>0</v>
      </c>
      <c r="BN127" s="25">
        <f t="shared" si="146"/>
        <v>0</v>
      </c>
      <c r="BO127" s="25"/>
      <c r="BP127" s="25"/>
      <c r="BQ127" s="25">
        <f t="shared" si="147"/>
        <v>0</v>
      </c>
      <c r="BR127" s="25">
        <f t="shared" si="148"/>
        <v>26130000</v>
      </c>
      <c r="BS127" s="27">
        <f t="shared" si="112"/>
        <v>0.25278606915895796</v>
      </c>
      <c r="BT127" s="25">
        <f t="shared" si="138"/>
        <v>68294731</v>
      </c>
      <c r="BU127" s="25"/>
      <c r="BV127" s="25"/>
      <c r="BW127" s="25"/>
      <c r="BX127" s="25"/>
      <c r="BY127" s="25">
        <f>+'[1]JULIO 2016'!$H$475-CN127</f>
        <v>67424731</v>
      </c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>
        <f>+'[6]JUNIO 2016'!$H$439</f>
        <v>870000</v>
      </c>
      <c r="CO127" s="27">
        <f t="shared" si="114"/>
        <v>0.74721393084104204</v>
      </c>
      <c r="CP127" s="25">
        <f t="shared" si="139"/>
        <v>201873365</v>
      </c>
      <c r="CQ127" s="25">
        <f t="shared" si="149"/>
        <v>0</v>
      </c>
      <c r="CR127" s="25">
        <f t="shared" si="149"/>
        <v>0</v>
      </c>
      <c r="CS127" s="25">
        <f t="shared" si="149"/>
        <v>0</v>
      </c>
      <c r="CT127" s="25">
        <f t="shared" si="149"/>
        <v>175743365</v>
      </c>
      <c r="CU127" s="25">
        <f t="shared" si="149"/>
        <v>0</v>
      </c>
      <c r="CV127" s="25">
        <f t="shared" si="149"/>
        <v>0</v>
      </c>
      <c r="CW127" s="25">
        <f t="shared" si="150"/>
        <v>0</v>
      </c>
      <c r="CX127" s="25">
        <f t="shared" si="150"/>
        <v>0</v>
      </c>
      <c r="CY127" s="25">
        <f t="shared" si="150"/>
        <v>0</v>
      </c>
      <c r="CZ127" s="25">
        <f t="shared" si="151"/>
        <v>0</v>
      </c>
      <c r="DA127" s="25">
        <f t="shared" si="151"/>
        <v>0</v>
      </c>
      <c r="DB127" s="25">
        <f t="shared" si="151"/>
        <v>0</v>
      </c>
      <c r="DC127" s="25">
        <f t="shared" si="152"/>
        <v>0</v>
      </c>
      <c r="DD127" s="25">
        <f t="shared" si="152"/>
        <v>0</v>
      </c>
      <c r="DE127" s="25">
        <f t="shared" si="152"/>
        <v>0</v>
      </c>
      <c r="DF127" s="25"/>
      <c r="DG127" s="25">
        <f t="shared" si="153"/>
        <v>0</v>
      </c>
      <c r="DH127" s="25">
        <f t="shared" si="153"/>
        <v>0</v>
      </c>
      <c r="DI127" s="25">
        <f t="shared" si="153"/>
        <v>26130000</v>
      </c>
      <c r="DK127" s="188"/>
      <c r="DL127" s="188"/>
      <c r="DM127" s="188"/>
      <c r="DN127" s="188"/>
      <c r="DO127" s="188"/>
    </row>
    <row r="128" spans="1:119" s="48" customFormat="1" ht="18.75" customHeight="1" thickTop="1" thickBot="1" x14ac:dyDescent="0.3">
      <c r="A128" s="100"/>
      <c r="B128" s="281" t="s">
        <v>379</v>
      </c>
      <c r="C128" s="282"/>
      <c r="D128" s="282"/>
      <c r="E128" s="101"/>
      <c r="F128" s="102"/>
      <c r="G128" s="65">
        <f t="shared" ref="G128:Z128" si="154">SUM(G109:G127)</f>
        <v>12177545554</v>
      </c>
      <c r="H128" s="65">
        <f t="shared" si="154"/>
        <v>0</v>
      </c>
      <c r="I128" s="65">
        <f t="shared" si="154"/>
        <v>6845738942</v>
      </c>
      <c r="J128" s="65">
        <f t="shared" si="154"/>
        <v>171003327</v>
      </c>
      <c r="K128" s="65">
        <f t="shared" si="154"/>
        <v>630168096</v>
      </c>
      <c r="L128" s="65">
        <f t="shared" si="154"/>
        <v>0</v>
      </c>
      <c r="M128" s="65">
        <f t="shared" si="154"/>
        <v>54387</v>
      </c>
      <c r="N128" s="65">
        <f t="shared" si="154"/>
        <v>30665828</v>
      </c>
      <c r="O128" s="65">
        <f t="shared" si="154"/>
        <v>1940856</v>
      </c>
      <c r="P128" s="65">
        <f t="shared" si="154"/>
        <v>3438802</v>
      </c>
      <c r="Q128" s="65">
        <f t="shared" si="154"/>
        <v>345941457</v>
      </c>
      <c r="R128" s="65">
        <f t="shared" si="154"/>
        <v>0</v>
      </c>
      <c r="S128" s="65">
        <f t="shared" si="154"/>
        <v>390000000</v>
      </c>
      <c r="T128" s="65">
        <f t="shared" si="154"/>
        <v>485000000</v>
      </c>
      <c r="U128" s="65">
        <f t="shared" si="154"/>
        <v>0</v>
      </c>
      <c r="V128" s="65">
        <f t="shared" si="154"/>
        <v>0</v>
      </c>
      <c r="W128" s="65">
        <f t="shared" si="154"/>
        <v>0</v>
      </c>
      <c r="X128" s="65">
        <f t="shared" si="154"/>
        <v>2700000000</v>
      </c>
      <c r="Y128" s="65">
        <f t="shared" si="154"/>
        <v>0</v>
      </c>
      <c r="Z128" s="65">
        <f t="shared" si="154"/>
        <v>573593859</v>
      </c>
      <c r="AB128" s="44">
        <f t="shared" si="104"/>
        <v>0.67529335526064416</v>
      </c>
      <c r="AC128" s="65">
        <f>SUM(AC109:AC127)</f>
        <v>8223415596</v>
      </c>
      <c r="AD128" s="65"/>
      <c r="AE128" s="65">
        <f t="shared" ref="AE128:AW128" si="155">SUM(AE109:AE127)</f>
        <v>0</v>
      </c>
      <c r="AF128" s="65">
        <f t="shared" si="155"/>
        <v>3958163433</v>
      </c>
      <c r="AG128" s="65">
        <f t="shared" si="155"/>
        <v>52484687</v>
      </c>
      <c r="AH128" s="65">
        <f t="shared" si="155"/>
        <v>521161691</v>
      </c>
      <c r="AI128" s="65">
        <f t="shared" si="155"/>
        <v>0</v>
      </c>
      <c r="AJ128" s="65">
        <f t="shared" si="155"/>
        <v>0</v>
      </c>
      <c r="AK128" s="65">
        <f t="shared" si="155"/>
        <v>0</v>
      </c>
      <c r="AL128" s="65">
        <f t="shared" si="155"/>
        <v>0</v>
      </c>
      <c r="AM128" s="65">
        <f t="shared" si="155"/>
        <v>0</v>
      </c>
      <c r="AN128" s="65">
        <f t="shared" si="155"/>
        <v>164856575</v>
      </c>
      <c r="AO128" s="65">
        <f t="shared" si="155"/>
        <v>0</v>
      </c>
      <c r="AP128" s="65">
        <f t="shared" si="155"/>
        <v>250000000</v>
      </c>
      <c r="AQ128" s="65">
        <f t="shared" si="155"/>
        <v>485000000</v>
      </c>
      <c r="AR128" s="65">
        <f t="shared" si="155"/>
        <v>0</v>
      </c>
      <c r="AS128" s="65">
        <f t="shared" si="155"/>
        <v>0</v>
      </c>
      <c r="AT128" s="65">
        <f t="shared" si="155"/>
        <v>0</v>
      </c>
      <c r="AU128" s="65">
        <f t="shared" si="155"/>
        <v>2700000000</v>
      </c>
      <c r="AV128" s="65">
        <f t="shared" si="155"/>
        <v>0</v>
      </c>
      <c r="AW128" s="65">
        <f t="shared" si="155"/>
        <v>91749210</v>
      </c>
      <c r="AX128" s="44">
        <f t="shared" si="106"/>
        <v>0.32470664473935584</v>
      </c>
      <c r="AY128" s="65">
        <f>SUM(AY109:AY127)</f>
        <v>3954129958</v>
      </c>
      <c r="AZ128" s="65">
        <f t="shared" ref="AZ128:BR128" si="156">SUM(AZ109:AZ127)</f>
        <v>0</v>
      </c>
      <c r="BA128" s="65">
        <f t="shared" si="156"/>
        <v>2887575509</v>
      </c>
      <c r="BB128" s="65">
        <f t="shared" si="156"/>
        <v>118518640</v>
      </c>
      <c r="BC128" s="65">
        <f t="shared" si="156"/>
        <v>109006405</v>
      </c>
      <c r="BD128" s="65">
        <f t="shared" si="156"/>
        <v>0</v>
      </c>
      <c r="BE128" s="65">
        <f t="shared" si="156"/>
        <v>54387</v>
      </c>
      <c r="BF128" s="65">
        <f t="shared" si="156"/>
        <v>30665828</v>
      </c>
      <c r="BG128" s="65">
        <f t="shared" si="156"/>
        <v>1940856</v>
      </c>
      <c r="BH128" s="65">
        <f t="shared" si="156"/>
        <v>3438802</v>
      </c>
      <c r="BI128" s="65">
        <f t="shared" si="156"/>
        <v>181084882</v>
      </c>
      <c r="BJ128" s="65">
        <f t="shared" si="156"/>
        <v>0</v>
      </c>
      <c r="BK128" s="65">
        <f t="shared" si="156"/>
        <v>140000000</v>
      </c>
      <c r="BL128" s="65">
        <f t="shared" si="156"/>
        <v>0</v>
      </c>
      <c r="BM128" s="65">
        <f t="shared" si="156"/>
        <v>0</v>
      </c>
      <c r="BN128" s="65">
        <f t="shared" si="156"/>
        <v>0</v>
      </c>
      <c r="BO128" s="65">
        <f t="shared" si="156"/>
        <v>0</v>
      </c>
      <c r="BP128" s="65">
        <f t="shared" si="156"/>
        <v>0</v>
      </c>
      <c r="BQ128" s="65">
        <f t="shared" si="156"/>
        <v>0</v>
      </c>
      <c r="BR128" s="65">
        <f t="shared" si="156"/>
        <v>481844649</v>
      </c>
      <c r="BS128" s="44">
        <f t="shared" si="112"/>
        <v>0.31453696247860491</v>
      </c>
      <c r="BT128" s="65">
        <f t="shared" ref="BT128:CJ128" si="157">SUM(BT109:BT127)</f>
        <v>3830288189</v>
      </c>
      <c r="BU128" s="65">
        <f t="shared" si="157"/>
        <v>0</v>
      </c>
      <c r="BV128" s="65">
        <f t="shared" si="157"/>
        <v>0</v>
      </c>
      <c r="BW128" s="65">
        <f t="shared" si="157"/>
        <v>2122879933</v>
      </c>
      <c r="BX128" s="65">
        <f t="shared" si="157"/>
        <v>45348340</v>
      </c>
      <c r="BY128" s="65">
        <f t="shared" si="157"/>
        <v>427579617</v>
      </c>
      <c r="BZ128" s="65">
        <f t="shared" si="157"/>
        <v>0</v>
      </c>
      <c r="CA128" s="65">
        <f t="shared" si="157"/>
        <v>0</v>
      </c>
      <c r="CB128" s="65">
        <f t="shared" si="157"/>
        <v>0</v>
      </c>
      <c r="CC128" s="65">
        <f t="shared" si="157"/>
        <v>0</v>
      </c>
      <c r="CD128" s="65">
        <f t="shared" si="157"/>
        <v>0</v>
      </c>
      <c r="CE128" s="65">
        <f t="shared" si="157"/>
        <v>94856575</v>
      </c>
      <c r="CF128" s="65">
        <f t="shared" si="157"/>
        <v>0</v>
      </c>
      <c r="CG128" s="65">
        <f t="shared" si="157"/>
        <v>249680327</v>
      </c>
      <c r="CH128" s="65">
        <f t="shared" si="157"/>
        <v>359172189</v>
      </c>
      <c r="CI128" s="65">
        <f t="shared" si="157"/>
        <v>0</v>
      </c>
      <c r="CJ128" s="65">
        <f t="shared" si="157"/>
        <v>0</v>
      </c>
      <c r="CK128" s="65"/>
      <c r="CL128" s="65">
        <f>SUM(CL109:CL127)</f>
        <v>452887249</v>
      </c>
      <c r="CM128" s="65">
        <f>SUM(CM109:CM127)</f>
        <v>0</v>
      </c>
      <c r="CN128" s="65">
        <f>SUM(CN109:CN127)</f>
        <v>77883959</v>
      </c>
      <c r="CO128" s="44">
        <f t="shared" si="114"/>
        <v>0.68546303752139504</v>
      </c>
      <c r="CP128" s="65">
        <f t="shared" ref="CP128:DI128" si="158">SUM(CP109:CP127)</f>
        <v>8347257365</v>
      </c>
      <c r="CQ128" s="65">
        <f t="shared" si="158"/>
        <v>0</v>
      </c>
      <c r="CR128" s="65">
        <f t="shared" si="158"/>
        <v>4722859009</v>
      </c>
      <c r="CS128" s="65">
        <f t="shared" si="158"/>
        <v>125654987</v>
      </c>
      <c r="CT128" s="65">
        <f t="shared" si="158"/>
        <v>202588479</v>
      </c>
      <c r="CU128" s="65">
        <f t="shared" si="158"/>
        <v>0</v>
      </c>
      <c r="CV128" s="65">
        <f t="shared" si="158"/>
        <v>54387</v>
      </c>
      <c r="CW128" s="65">
        <f t="shared" si="158"/>
        <v>30665828</v>
      </c>
      <c r="CX128" s="65">
        <f t="shared" si="158"/>
        <v>1940856</v>
      </c>
      <c r="CY128" s="65">
        <f t="shared" si="158"/>
        <v>3438802</v>
      </c>
      <c r="CZ128" s="65">
        <f t="shared" si="158"/>
        <v>251084882</v>
      </c>
      <c r="DA128" s="65">
        <f t="shared" si="158"/>
        <v>0</v>
      </c>
      <c r="DB128" s="65">
        <f t="shared" si="158"/>
        <v>140319673</v>
      </c>
      <c r="DC128" s="65">
        <f t="shared" si="158"/>
        <v>125827811</v>
      </c>
      <c r="DD128" s="65">
        <f t="shared" si="158"/>
        <v>0</v>
      </c>
      <c r="DE128" s="65">
        <f t="shared" si="158"/>
        <v>0</v>
      </c>
      <c r="DF128" s="65">
        <f t="shared" si="158"/>
        <v>0</v>
      </c>
      <c r="DG128" s="65">
        <f t="shared" si="158"/>
        <v>2247112751</v>
      </c>
      <c r="DH128" s="65">
        <f t="shared" si="158"/>
        <v>0</v>
      </c>
      <c r="DI128" s="65">
        <f t="shared" si="158"/>
        <v>495709900</v>
      </c>
      <c r="DK128" s="188" t="s">
        <v>395</v>
      </c>
      <c r="DL128" s="188"/>
      <c r="DM128" s="190">
        <v>12177545554</v>
      </c>
      <c r="DN128" s="191">
        <v>3830288189</v>
      </c>
      <c r="DO128" s="192">
        <v>0.3145</v>
      </c>
    </row>
    <row r="129" spans="3:119" ht="5.25" customHeight="1" thickTop="1" x14ac:dyDescent="0.25">
      <c r="C129" s="103"/>
      <c r="D129" s="103"/>
      <c r="E129" s="103"/>
      <c r="F129" s="103"/>
      <c r="G129" s="104"/>
      <c r="H129" s="104"/>
      <c r="I129" s="105"/>
      <c r="J129" s="104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B129" s="107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107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107"/>
      <c r="BT129" s="108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107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K129" s="188"/>
      <c r="DL129" s="188"/>
      <c r="DM129" s="188"/>
      <c r="DN129" s="188"/>
      <c r="DO129" s="188"/>
    </row>
    <row r="130" spans="3:119" ht="19.5" customHeight="1" x14ac:dyDescent="0.25">
      <c r="C130" s="249" t="s">
        <v>360</v>
      </c>
      <c r="D130" s="250"/>
      <c r="E130" s="251"/>
      <c r="F130" s="109"/>
      <c r="G130" s="52">
        <f t="shared" ref="G130:Z130" si="159">G20+G58+G91+G108+G128</f>
        <v>22057544103</v>
      </c>
      <c r="H130" s="52">
        <f t="shared" si="159"/>
        <v>200000000</v>
      </c>
      <c r="I130" s="52">
        <f t="shared" si="159"/>
        <v>8727003733</v>
      </c>
      <c r="J130" s="52">
        <f t="shared" si="159"/>
        <v>171003327</v>
      </c>
      <c r="K130" s="52">
        <f t="shared" si="159"/>
        <v>2601016897</v>
      </c>
      <c r="L130" s="52">
        <f t="shared" si="159"/>
        <v>138372986</v>
      </c>
      <c r="M130" s="52">
        <f t="shared" si="159"/>
        <v>54387</v>
      </c>
      <c r="N130" s="52">
        <f t="shared" si="159"/>
        <v>30665828</v>
      </c>
      <c r="O130" s="52">
        <f t="shared" si="159"/>
        <v>1940856</v>
      </c>
      <c r="P130" s="52">
        <f t="shared" si="159"/>
        <v>3438802</v>
      </c>
      <c r="Q130" s="52">
        <f t="shared" si="159"/>
        <v>345941457</v>
      </c>
      <c r="R130" s="52">
        <f t="shared" si="159"/>
        <v>1544000000</v>
      </c>
      <c r="S130" s="52">
        <f t="shared" si="159"/>
        <v>1142029623</v>
      </c>
      <c r="T130" s="52">
        <f t="shared" si="159"/>
        <v>486796640</v>
      </c>
      <c r="U130" s="52">
        <f t="shared" si="159"/>
        <v>1104833768</v>
      </c>
      <c r="V130" s="52">
        <f t="shared" si="159"/>
        <v>1262551657</v>
      </c>
      <c r="W130" s="52">
        <f t="shared" si="159"/>
        <v>11169156</v>
      </c>
      <c r="X130" s="52">
        <f t="shared" si="159"/>
        <v>2700000000</v>
      </c>
      <c r="Y130" s="52">
        <f t="shared" si="159"/>
        <v>204741836</v>
      </c>
      <c r="Z130" s="52">
        <f t="shared" si="159"/>
        <v>1381983150</v>
      </c>
      <c r="AB130" s="110">
        <f>+AC130/G130</f>
        <v>0.70844184842294722</v>
      </c>
      <c r="AC130" s="52">
        <f>AC20+AC58+AC91+AC108+AC128</f>
        <v>15626487316</v>
      </c>
      <c r="AD130" s="52"/>
      <c r="AE130" s="52">
        <f t="shared" ref="AE130:AW130" si="160">AE20+AE58+AE91+AE108+AE128</f>
        <v>200000000</v>
      </c>
      <c r="AF130" s="52">
        <f t="shared" si="160"/>
        <v>5035258123</v>
      </c>
      <c r="AG130" s="52">
        <f t="shared" si="160"/>
        <v>52484687</v>
      </c>
      <c r="AH130" s="52">
        <f t="shared" si="160"/>
        <v>2193660899</v>
      </c>
      <c r="AI130" s="52">
        <f t="shared" si="160"/>
        <v>84259685</v>
      </c>
      <c r="AJ130" s="52">
        <f t="shared" si="160"/>
        <v>0</v>
      </c>
      <c r="AK130" s="52">
        <f t="shared" si="160"/>
        <v>0</v>
      </c>
      <c r="AL130" s="52">
        <f t="shared" si="160"/>
        <v>0</v>
      </c>
      <c r="AM130" s="52">
        <f t="shared" si="160"/>
        <v>0</v>
      </c>
      <c r="AN130" s="52">
        <f t="shared" si="160"/>
        <v>164856575</v>
      </c>
      <c r="AO130" s="52">
        <f t="shared" si="160"/>
        <v>1496388655</v>
      </c>
      <c r="AP130" s="52">
        <f t="shared" si="160"/>
        <v>829874374</v>
      </c>
      <c r="AQ130" s="52">
        <f t="shared" si="160"/>
        <v>486796640</v>
      </c>
      <c r="AR130" s="52">
        <f t="shared" si="160"/>
        <v>790891234</v>
      </c>
      <c r="AS130" s="52">
        <f t="shared" si="160"/>
        <v>901639192</v>
      </c>
      <c r="AT130" s="52">
        <f t="shared" si="160"/>
        <v>0</v>
      </c>
      <c r="AU130" s="52">
        <f t="shared" si="160"/>
        <v>2700000000</v>
      </c>
      <c r="AV130" s="52">
        <f t="shared" si="160"/>
        <v>23350298</v>
      </c>
      <c r="AW130" s="52">
        <f t="shared" si="160"/>
        <v>667026954</v>
      </c>
      <c r="AX130" s="111">
        <f>1-AB130</f>
        <v>0.29155815157705278</v>
      </c>
      <c r="AY130" s="52">
        <f t="shared" ref="AY130:BR130" si="161">AY20+AY58+AY91+AY108+AY128</f>
        <v>6431056787</v>
      </c>
      <c r="AZ130" s="52">
        <f t="shared" si="161"/>
        <v>0</v>
      </c>
      <c r="BA130" s="52">
        <f t="shared" si="161"/>
        <v>3691745610</v>
      </c>
      <c r="BB130" s="52">
        <f t="shared" si="161"/>
        <v>118518640</v>
      </c>
      <c r="BC130" s="52">
        <f t="shared" si="161"/>
        <v>407355998</v>
      </c>
      <c r="BD130" s="52">
        <f t="shared" si="161"/>
        <v>54113301</v>
      </c>
      <c r="BE130" s="52">
        <f t="shared" si="161"/>
        <v>54387</v>
      </c>
      <c r="BF130" s="52">
        <f t="shared" si="161"/>
        <v>30665828</v>
      </c>
      <c r="BG130" s="52">
        <f t="shared" si="161"/>
        <v>1940856</v>
      </c>
      <c r="BH130" s="52">
        <f t="shared" si="161"/>
        <v>3438802</v>
      </c>
      <c r="BI130" s="52">
        <f t="shared" si="161"/>
        <v>181084882</v>
      </c>
      <c r="BJ130" s="52">
        <f t="shared" si="161"/>
        <v>47611345</v>
      </c>
      <c r="BK130" s="52">
        <f t="shared" si="161"/>
        <v>312155249</v>
      </c>
      <c r="BL130" s="52">
        <f t="shared" si="161"/>
        <v>0</v>
      </c>
      <c r="BM130" s="52">
        <f t="shared" si="161"/>
        <v>313942534</v>
      </c>
      <c r="BN130" s="52">
        <f t="shared" si="161"/>
        <v>360912465</v>
      </c>
      <c r="BO130" s="52">
        <f t="shared" si="161"/>
        <v>11169156</v>
      </c>
      <c r="BP130" s="52">
        <f t="shared" si="161"/>
        <v>0</v>
      </c>
      <c r="BQ130" s="52">
        <f t="shared" si="161"/>
        <v>181391538</v>
      </c>
      <c r="BR130" s="52">
        <f t="shared" si="161"/>
        <v>714956196</v>
      </c>
      <c r="BS130" s="111">
        <f>+BT130/G130</f>
        <v>0.46300961676921099</v>
      </c>
      <c r="BT130" s="52">
        <f t="shared" ref="BT130:CN130" si="162">BT20+BT58+BT91+BT108+BT128</f>
        <v>10212855042</v>
      </c>
      <c r="BU130" s="52">
        <f t="shared" si="162"/>
        <v>0</v>
      </c>
      <c r="BV130" s="52">
        <f t="shared" si="162"/>
        <v>192408143</v>
      </c>
      <c r="BW130" s="52">
        <f t="shared" si="162"/>
        <v>3108257947</v>
      </c>
      <c r="BX130" s="52">
        <f t="shared" si="162"/>
        <v>45348340</v>
      </c>
      <c r="BY130" s="52">
        <f t="shared" si="162"/>
        <v>1945215959</v>
      </c>
      <c r="BZ130" s="52">
        <f t="shared" si="162"/>
        <v>40859685</v>
      </c>
      <c r="CA130" s="52">
        <f t="shared" si="162"/>
        <v>0</v>
      </c>
      <c r="CB130" s="52">
        <f t="shared" si="162"/>
        <v>0</v>
      </c>
      <c r="CC130" s="52">
        <f t="shared" si="162"/>
        <v>0</v>
      </c>
      <c r="CD130" s="52">
        <f t="shared" si="162"/>
        <v>0</v>
      </c>
      <c r="CE130" s="52">
        <f t="shared" si="162"/>
        <v>94856575</v>
      </c>
      <c r="CF130" s="52">
        <f t="shared" si="162"/>
        <v>1058288791</v>
      </c>
      <c r="CG130" s="52">
        <f t="shared" si="162"/>
        <v>736438302</v>
      </c>
      <c r="CH130" s="52">
        <f t="shared" si="162"/>
        <v>360968829</v>
      </c>
      <c r="CI130" s="52">
        <f t="shared" si="162"/>
        <v>728056991</v>
      </c>
      <c r="CJ130" s="52">
        <f t="shared" si="162"/>
        <v>827963827</v>
      </c>
      <c r="CK130" s="52">
        <f t="shared" si="162"/>
        <v>0</v>
      </c>
      <c r="CL130" s="52">
        <f t="shared" si="162"/>
        <v>452887249</v>
      </c>
      <c r="CM130" s="52">
        <f t="shared" si="162"/>
        <v>23350298</v>
      </c>
      <c r="CN130" s="52">
        <f t="shared" si="162"/>
        <v>597954106</v>
      </c>
      <c r="CO130" s="27">
        <f>1-BS130</f>
        <v>0.53699038323078896</v>
      </c>
      <c r="CP130" s="52">
        <f t="shared" ref="CP130:DI130" si="163">CP20+CP58+CP91+CP108+CP128</f>
        <v>11844689061</v>
      </c>
      <c r="CQ130" s="52">
        <f t="shared" si="163"/>
        <v>7591857</v>
      </c>
      <c r="CR130" s="52">
        <f t="shared" si="163"/>
        <v>5618745786</v>
      </c>
      <c r="CS130" s="52">
        <f t="shared" si="163"/>
        <v>125654987</v>
      </c>
      <c r="CT130" s="52">
        <f t="shared" si="163"/>
        <v>655800938</v>
      </c>
      <c r="CU130" s="52">
        <f t="shared" si="163"/>
        <v>97513301</v>
      </c>
      <c r="CV130" s="52">
        <f t="shared" si="163"/>
        <v>54387</v>
      </c>
      <c r="CW130" s="52">
        <f t="shared" si="163"/>
        <v>30665828</v>
      </c>
      <c r="CX130" s="52">
        <f t="shared" si="163"/>
        <v>1940856</v>
      </c>
      <c r="CY130" s="52">
        <f t="shared" si="163"/>
        <v>3438802</v>
      </c>
      <c r="CZ130" s="52">
        <f t="shared" si="163"/>
        <v>251084882</v>
      </c>
      <c r="DA130" s="52">
        <f t="shared" si="163"/>
        <v>485711209</v>
      </c>
      <c r="DB130" s="52">
        <f t="shared" si="163"/>
        <v>405591321</v>
      </c>
      <c r="DC130" s="52">
        <f t="shared" si="163"/>
        <v>125827811</v>
      </c>
      <c r="DD130" s="52">
        <f t="shared" si="163"/>
        <v>376776777</v>
      </c>
      <c r="DE130" s="52">
        <f t="shared" si="163"/>
        <v>434587830</v>
      </c>
      <c r="DF130" s="52">
        <f t="shared" si="163"/>
        <v>11169156</v>
      </c>
      <c r="DG130" s="52">
        <f t="shared" si="163"/>
        <v>2247112751</v>
      </c>
      <c r="DH130" s="52">
        <f t="shared" si="163"/>
        <v>181391538</v>
      </c>
      <c r="DI130" s="52">
        <f t="shared" si="163"/>
        <v>784029044</v>
      </c>
      <c r="DK130" s="270" t="s">
        <v>15</v>
      </c>
      <c r="DL130" s="270"/>
      <c r="DM130" s="190">
        <f>DM20+DM58+DM91+DM108+DM128</f>
        <v>22057544103</v>
      </c>
      <c r="DN130" s="191">
        <f>DN20+DN58+DN91+DN108+DN128</f>
        <v>10212855042</v>
      </c>
      <c r="DO130" s="192">
        <v>0.46300000000000002</v>
      </c>
    </row>
    <row r="131" spans="3:119" ht="5.25" customHeight="1" x14ac:dyDescent="0.25">
      <c r="C131" s="112"/>
      <c r="D131" s="112"/>
      <c r="E131" s="113"/>
      <c r="F131" s="113"/>
      <c r="G131" s="114"/>
      <c r="H131" s="114"/>
      <c r="I131" s="115"/>
      <c r="J131" s="114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B131" s="117"/>
      <c r="AC131" s="118"/>
      <c r="AD131" s="118"/>
      <c r="AE131" s="118"/>
      <c r="AF131" s="118"/>
      <c r="AG131" s="118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V131" s="116"/>
      <c r="AW131" s="116"/>
      <c r="AX131" s="117"/>
      <c r="AY131" s="118"/>
      <c r="AZ131" s="118"/>
      <c r="BA131" s="118"/>
      <c r="BB131" s="118"/>
      <c r="BC131" s="119"/>
      <c r="BD131" s="119"/>
      <c r="BE131" s="119"/>
      <c r="BF131" s="119"/>
      <c r="BG131" s="119"/>
      <c r="BH131" s="119"/>
      <c r="BI131" s="119"/>
      <c r="BJ131" s="119"/>
      <c r="BK131" s="119"/>
      <c r="BL131" s="119"/>
      <c r="BM131" s="119"/>
      <c r="BN131" s="119"/>
      <c r="BO131" s="119"/>
      <c r="BP131" s="119"/>
      <c r="BQ131" s="119"/>
      <c r="BR131" s="119"/>
      <c r="BS131" s="117"/>
      <c r="BT131" s="120"/>
      <c r="BU131" s="121"/>
      <c r="BV131" s="121"/>
      <c r="BW131" s="121"/>
      <c r="BX131" s="121"/>
      <c r="BY131" s="116"/>
      <c r="BZ131" s="116"/>
      <c r="CA131" s="116"/>
      <c r="CB131" s="116"/>
      <c r="CC131" s="116"/>
      <c r="CD131" s="116"/>
      <c r="CE131" s="116"/>
      <c r="CF131" s="116"/>
      <c r="CG131" s="116"/>
      <c r="CH131" s="116"/>
      <c r="CI131" s="116"/>
      <c r="CJ131" s="116"/>
      <c r="CK131" s="116"/>
      <c r="CL131" s="116"/>
      <c r="CM131" s="116"/>
      <c r="CN131" s="116"/>
      <c r="CO131" s="27"/>
      <c r="CP131" s="122"/>
      <c r="CQ131" s="118"/>
      <c r="CR131" s="118"/>
      <c r="CS131" s="118"/>
      <c r="CT131" s="119"/>
      <c r="CU131" s="119"/>
      <c r="CV131" s="119"/>
      <c r="CW131" s="119"/>
      <c r="CX131" s="119"/>
      <c r="CY131" s="119"/>
      <c r="CZ131" s="119"/>
      <c r="DA131" s="119"/>
      <c r="DB131" s="119"/>
      <c r="DC131" s="119"/>
      <c r="DD131" s="119"/>
      <c r="DE131" s="119"/>
      <c r="DF131" s="119"/>
      <c r="DG131" s="119"/>
      <c r="DH131" s="119"/>
      <c r="DI131" s="119"/>
      <c r="DK131" s="188"/>
      <c r="DL131" s="188"/>
      <c r="DM131" s="188"/>
      <c r="DN131" s="188"/>
      <c r="DO131" s="188"/>
    </row>
    <row r="132" spans="3:119" ht="30" x14ac:dyDescent="0.25">
      <c r="C132" s="123"/>
      <c r="D132" s="124" t="s">
        <v>361</v>
      </c>
      <c r="E132" s="117">
        <v>111</v>
      </c>
      <c r="F132" s="125"/>
      <c r="G132" s="126">
        <f>SUMIF($E$4:$E$127,"111",$G$4:$G$127)</f>
        <v>4036201186</v>
      </c>
      <c r="H132" s="127">
        <f>SUMIF($E$4:$E$128,"111",$H$4:$H$128)</f>
        <v>0</v>
      </c>
      <c r="I132" s="127">
        <f>SUMIF($E$4:$E$128,"111",$I$4:$I$128)</f>
        <v>3247003733</v>
      </c>
      <c r="J132" s="126">
        <f>SUMIF($E$4:$E$127,"111",$J$4:$J$127)</f>
        <v>171003327</v>
      </c>
      <c r="K132" s="125">
        <f>SUMIF($E$4:$E$128,"111",$K$4:$K$128)</f>
        <v>0</v>
      </c>
      <c r="L132" s="125">
        <f>SUMIF($E$4:$E$127,"111",$L$4:$L$127)</f>
        <v>0</v>
      </c>
      <c r="M132" s="125">
        <f>SUMIF($E$4:$E$127,"111",$M$4:$M$127)</f>
        <v>54387</v>
      </c>
      <c r="N132" s="125">
        <f>SUMIF($E$4:$E$127,"111",$N$4:$N$127)</f>
        <v>30665828</v>
      </c>
      <c r="O132" s="125">
        <f>SUMIF($E$4:$E$127,"111",$O$4:$O$127)</f>
        <v>1940856</v>
      </c>
      <c r="P132" s="125">
        <f>SUMIF($E$4:$E$127,"111",$P$4:$P$127)</f>
        <v>3438802</v>
      </c>
      <c r="Q132" s="125">
        <f>SUMIF($E$4:$E$127,"111",$Q$4:$Q$127)</f>
        <v>250509069</v>
      </c>
      <c r="R132" s="125">
        <f>SUMIF($E$4:$E$127,"111",$R$4:$R$127)</f>
        <v>0</v>
      </c>
      <c r="S132" s="125">
        <f>SUMIF($E$4:$E$127,"111",$S$4:$S$127)</f>
        <v>0</v>
      </c>
      <c r="T132" s="125">
        <f>SUMIF($E$4:$E$127,"111",$T$4:$T$127)</f>
        <v>0</v>
      </c>
      <c r="U132" s="125">
        <f>SUMIF($E$4:$E$127,"111",$U$4:$U$127)</f>
        <v>0</v>
      </c>
      <c r="V132" s="125">
        <f>SUMIF($E$4:$E$127,"111",$V$4:$V$127)</f>
        <v>0</v>
      </c>
      <c r="W132" s="125"/>
      <c r="X132" s="125">
        <f>SUMIF($E$4:$E$127,"111",$X$4:$X$127)</f>
        <v>0</v>
      </c>
      <c r="Y132" s="125">
        <f>SUMIF($E$4:$E$127,"111",$Y$4:$Y$127)</f>
        <v>0</v>
      </c>
      <c r="Z132" s="125">
        <f>SUMIF($E$4:$E$127,"111",$Z$4:$Z$127)</f>
        <v>331585184</v>
      </c>
      <c r="AB132" s="128">
        <f t="shared" ref="AB132:AB141" si="164">+AC132/G132</f>
        <v>0.59288840241671736</v>
      </c>
      <c r="AC132" s="30">
        <f t="shared" ref="AC132:AC138" si="165">SUM(AE132:AW132)</f>
        <v>2393016873</v>
      </c>
      <c r="AD132" s="126">
        <f>SUMIF($E$4:$E$127,"111",$AD$4:$AD$127)</f>
        <v>0</v>
      </c>
      <c r="AE132" s="126">
        <f>SUMIF($E$4:$E$127,"111",$AE$4:$AE$127)</f>
        <v>0</v>
      </c>
      <c r="AF132" s="126">
        <f>SUMIF($E$4:$E$127,"111",$AF$4:$AF$127)</f>
        <v>2247878410</v>
      </c>
      <c r="AG132" s="126">
        <f>SUMIF($E$4:$E$127,"111",$AG$4:$AG$127)</f>
        <v>52484687</v>
      </c>
      <c r="AH132" s="126">
        <f>SUMIF($E$4:$E$127,"111",$AH$4:$AH$127)</f>
        <v>0</v>
      </c>
      <c r="AI132" s="126">
        <f>SUMIF($E$4:$E$127,"111",$AI$4:$AI$127)</f>
        <v>0</v>
      </c>
      <c r="AJ132" s="126">
        <f>SUMIF($E$4:$E$127,"111",$AJ$4:$AJ$127)</f>
        <v>0</v>
      </c>
      <c r="AK132" s="126">
        <f>SUMIF($E$4:$E$127,"111",$AK$4:$AK$127)</f>
        <v>0</v>
      </c>
      <c r="AL132" s="126">
        <f>SUMIF($E$4:$E$127,"111",$AL$4:$AL$127)</f>
        <v>0</v>
      </c>
      <c r="AM132" s="126">
        <f>SUMIF($E$4:$E$127,"111",$AM$4:$AM$127)</f>
        <v>0</v>
      </c>
      <c r="AN132" s="126">
        <f>SUMIF($E$4:$E$127,"111",$AN$4:$AN$127)</f>
        <v>79856575</v>
      </c>
      <c r="AO132" s="126">
        <f>SUMIF($E$4:$E$127,"111",$AO$4:$AO$127)</f>
        <v>0</v>
      </c>
      <c r="AP132" s="126">
        <f>SUMIF($E$4:$E$127,"111",$AP$4:$AP$127)</f>
        <v>0</v>
      </c>
      <c r="AQ132" s="126">
        <f>SUMIF($E$4:$E$127,"111",$AQ$4:$AQ$127)</f>
        <v>0</v>
      </c>
      <c r="AR132" s="126">
        <f>SUMIF($E$4:$E$127,"111",$AR$4:$AR$127)</f>
        <v>0</v>
      </c>
      <c r="AS132" s="126">
        <f>SUMIF($E$4:$E$127,"111",$AR$4:$AR$127)</f>
        <v>0</v>
      </c>
      <c r="AT132" s="126">
        <f>SUMIF($E$4:$E$127,"111",$AT$4:$AT$127)</f>
        <v>0</v>
      </c>
      <c r="AU132" s="126">
        <f>SUMIF($E$4:$E$127,"111",$AU$4:$AU$127)</f>
        <v>0</v>
      </c>
      <c r="AV132" s="126">
        <f>SUMIF($E$4:$E$127,"111",$AV$4:$AV$127)</f>
        <v>0</v>
      </c>
      <c r="AW132" s="126">
        <f>SUMIF($E$4:$E$127,"111",$AW$4:$AW$127)</f>
        <v>12797201</v>
      </c>
      <c r="AX132" s="111">
        <f t="shared" ref="AX132:AX141" si="166">1-AB132</f>
        <v>0.40711159758328264</v>
      </c>
      <c r="AY132" s="30">
        <f t="shared" ref="AY132:AY138" si="167">SUM(AZ132:BR132)</f>
        <v>1643184313</v>
      </c>
      <c r="AZ132" s="129">
        <f>SUMIF($E$4:$E$127,"111",$AZ$4:$AZ$127)</f>
        <v>0</v>
      </c>
      <c r="BA132" s="129">
        <f>SUMIF($E$4:$E$127,"111",$BA$4:$BA$127)</f>
        <v>999125323</v>
      </c>
      <c r="BB132" s="129">
        <f>SUMIF($E$4:$E$127,"111",$BB$4:$BB$127)</f>
        <v>118518640</v>
      </c>
      <c r="BC132" s="129">
        <f>SUMIF($E$4:$E$127,"111",$BC$4:$BC$127)</f>
        <v>0</v>
      </c>
      <c r="BD132" s="129">
        <f>SUMIF($E$4:$E$127,"111",$BD$4:$BD$127)</f>
        <v>0</v>
      </c>
      <c r="BE132" s="129">
        <f>SUMIF($E$4:$E$127,"111",$BE$4:$BE$127)</f>
        <v>54387</v>
      </c>
      <c r="BF132" s="129">
        <f>SUMIF($E$4:$E$128,"111",$BF$4:$BF$128)</f>
        <v>30665828</v>
      </c>
      <c r="BG132" s="129">
        <f>SUMIF($E$4:$E$127,"111",$BG$4:$BG$127)</f>
        <v>1940856</v>
      </c>
      <c r="BH132" s="129">
        <f>SUMIF($E$4:$E$127,"111",$BH$4:$BH$127)</f>
        <v>3438802</v>
      </c>
      <c r="BI132" s="129">
        <f>SUMIF($E$4:$E$127,"111",$BI$4:$BI$127)</f>
        <v>170652494</v>
      </c>
      <c r="BJ132" s="129">
        <f>SUMIF($E$4:$E$127,"111",$BJ$4:$BJ$127)</f>
        <v>0</v>
      </c>
      <c r="BK132" s="129">
        <f>SUMIF($E$4:$E$127,"111",$BK$4:$BK$127)</f>
        <v>0</v>
      </c>
      <c r="BL132" s="129">
        <f>SUMIF($E$4:$E$127,"111",$BL$4:$BL$127)</f>
        <v>0</v>
      </c>
      <c r="BM132" s="129">
        <f>SUMIF($E$4:$E$127,"111",$BM$4:$BM$127)</f>
        <v>0</v>
      </c>
      <c r="BN132" s="129">
        <f>SUMIF($E$4:$E$127,"111",$BN$4:$BN$127)</f>
        <v>0</v>
      </c>
      <c r="BO132" s="129"/>
      <c r="BP132" s="129">
        <f>SUMIF($E$4:$E$127,"111",$BP$4:$BP$127)</f>
        <v>0</v>
      </c>
      <c r="BQ132" s="129">
        <f>SUMIF($E$4:$E$127,"111",$BQ$4:$BQ$127)</f>
        <v>0</v>
      </c>
      <c r="BR132" s="130">
        <f>SUMIF($E$4:$E$127,"111",$BR$4:$BR$127)</f>
        <v>318787983</v>
      </c>
      <c r="BS132" s="131">
        <f t="shared" ref="BS132:BS141" si="168">+BT132/G132</f>
        <v>0.2530585386929719</v>
      </c>
      <c r="BT132" s="37">
        <f t="shared" ref="BT132:BT137" si="169">SUM(BV132:CN132)</f>
        <v>1021395174</v>
      </c>
      <c r="BU132" s="126">
        <f>SUMIF($E$4:$E$127,"111",$BU$4:$BU$127)</f>
        <v>0</v>
      </c>
      <c r="BV132" s="126">
        <f>SUMIF($E$4:$E$127,"111",$BV$4:$BV$127)</f>
        <v>0</v>
      </c>
      <c r="BW132" s="126">
        <f>SUMIF($E$4:$E$127,"111",$BW$4:$BW$127)</f>
        <v>884192159</v>
      </c>
      <c r="BX132" s="126">
        <f>SUMIF($E$4:$E$127,"111",$BX$4:$BX$127)</f>
        <v>45348340</v>
      </c>
      <c r="BY132" s="126">
        <f>SUMIF($E$4:$E$127,"111",$BY$4:$BY$127)</f>
        <v>0</v>
      </c>
      <c r="BZ132" s="126">
        <f>SUMIF($E$4:$E$127,"111",$BZ$4:$BZ$127)</f>
        <v>0</v>
      </c>
      <c r="CA132" s="126">
        <f>SUMIF($E$4:$E$127,"111",$CA$4:$CA$127)</f>
        <v>0</v>
      </c>
      <c r="CB132" s="126">
        <f>SUMIF($E$4:$E$127,"111",$CB$4:$CB$127)</f>
        <v>0</v>
      </c>
      <c r="CC132" s="126">
        <f>SUMIF($E$4:$E$127,"111",$CC$4:$CC$127)</f>
        <v>0</v>
      </c>
      <c r="CD132" s="126">
        <f>SUMIF($E$4:$E$127,"111",$CD$4:$CD$127)</f>
        <v>0</v>
      </c>
      <c r="CE132" s="126">
        <f>SUMIF($E$4:$E$127,"111",$CE$4:$CE$127)</f>
        <v>79856575</v>
      </c>
      <c r="CF132" s="126">
        <f>SUMIF($E$4:$E$127,"111",$CF$4:$CF$127)</f>
        <v>0</v>
      </c>
      <c r="CG132" s="126">
        <f>SUMIF($E$4:$E$127,"111",$CG$4:$CG$127)</f>
        <v>0</v>
      </c>
      <c r="CH132" s="126">
        <f>SUMIF($E$4:$E$127,"111",$CH$4:$CH$127)</f>
        <v>0</v>
      </c>
      <c r="CI132" s="126">
        <f>SUMIF($E$4:$E$127,"111",$CI$4:$CI$127)</f>
        <v>0</v>
      </c>
      <c r="CJ132" s="126">
        <f>SUMIF($E$4:$E$127,"111",$CJ$4:$CJ$127)</f>
        <v>0</v>
      </c>
      <c r="CK132" s="126">
        <f>SUMIF($E$4:$E$127,"111",$CK$4:$CK$127)</f>
        <v>0</v>
      </c>
      <c r="CL132" s="126">
        <f>SUMIF($E$4:$E$127,"111",$CL$4:$CL$127)</f>
        <v>0</v>
      </c>
      <c r="CM132" s="126">
        <f>SUMIF($E$4:$E$127,"111",$CM$4:$CM$127)</f>
        <v>0</v>
      </c>
      <c r="CN132" s="132">
        <f>SUMIF($E$4:$E$127,"111",$CN$4:$CN$127)</f>
        <v>11998100</v>
      </c>
      <c r="CO132" s="27">
        <f t="shared" ref="CO132:CO141" si="170">1-BS132</f>
        <v>0.7469414613070281</v>
      </c>
      <c r="CP132" s="30">
        <f t="shared" ref="CP132:CP138" si="171">SUM(CQ132:DI132)</f>
        <v>3014806012</v>
      </c>
      <c r="CQ132" s="129">
        <f>SUMIF($E$4:$E$127,"111",$CQ$4:$CQ$127)</f>
        <v>0</v>
      </c>
      <c r="CR132" s="129">
        <f>SUMIF($E$4:$E$127,"111",$CR$4:$CR$127)</f>
        <v>2362811574</v>
      </c>
      <c r="CS132" s="129">
        <f>SUMIF($E$4:$E$127,"111",$CS$4:$CS$127)</f>
        <v>125654987</v>
      </c>
      <c r="CT132" s="129">
        <f>SUMIF($E$4:$E$127,"111",$CT$4:$CT$127)</f>
        <v>0</v>
      </c>
      <c r="CU132" s="129">
        <f>SUMIF($E$4:$E$127,"111",$CU$4:$CU$127)</f>
        <v>0</v>
      </c>
      <c r="CV132" s="129">
        <f>SUMIF($E$4:$E$127,"111",$CV$4:$CV$127)</f>
        <v>54387</v>
      </c>
      <c r="CW132" s="133">
        <f>SUMIF($E$4:$E$127,"111",$CW$4:$CW$127)</f>
        <v>30665828</v>
      </c>
      <c r="CX132" s="133">
        <f>SUMIF($E$4:$E$127,"111",$CX$4:$CX$127)</f>
        <v>1940856</v>
      </c>
      <c r="CY132" s="133">
        <f>SUMIF($E$4:$E$127,"111",$CY$4:$CY$127)</f>
        <v>3438802</v>
      </c>
      <c r="CZ132" s="133">
        <f>SUMIF($E$4:$E$127,"111",$CZ$4:$CZ$127)</f>
        <v>170652494</v>
      </c>
      <c r="DA132" s="133">
        <f>SUMIF($E$4:$E$127,"111",$DA$4:$DA$127)</f>
        <v>0</v>
      </c>
      <c r="DB132" s="133">
        <f>SUMIF($E$4:$E$127,"111",$DB$4:$DB$127)</f>
        <v>0</v>
      </c>
      <c r="DC132" s="133">
        <f>SUMIF($E$4:$E$127,"111",$DC$4:$DC$127)</f>
        <v>0</v>
      </c>
      <c r="DD132" s="133">
        <f>SUMIF($E$4:$E$127,"111",$DD$4:$DD$127)</f>
        <v>0</v>
      </c>
      <c r="DE132" s="133">
        <f>SUMIF($E$4:$E$127,"111",$DE$4:$DE$127)</f>
        <v>0</v>
      </c>
      <c r="DF132" s="133">
        <f>SUMIF($E$4:$E$127,"111",$DF$4:$DF$127)</f>
        <v>0</v>
      </c>
      <c r="DG132" s="133">
        <f>SUMIF($E$4:$E$127,"111",$DG$4:$DG$127)</f>
        <v>0</v>
      </c>
      <c r="DH132" s="133">
        <f>SUMIF($E$4:$E$127,"111",$DH$4:$DH$127)</f>
        <v>0</v>
      </c>
      <c r="DI132" s="133">
        <f>SUMIF($E$4:$E$127,"111",$DI$4:$DI$127)</f>
        <v>319587084</v>
      </c>
      <c r="DK132" s="271" t="s">
        <v>9</v>
      </c>
      <c r="DL132" s="271"/>
      <c r="DM132" s="193" t="s">
        <v>388</v>
      </c>
      <c r="DN132" s="193" t="s">
        <v>389</v>
      </c>
      <c r="DO132" s="187" t="s">
        <v>390</v>
      </c>
    </row>
    <row r="133" spans="3:119" ht="18" customHeight="1" x14ac:dyDescent="0.25">
      <c r="C133" s="134"/>
      <c r="D133" s="124" t="s">
        <v>362</v>
      </c>
      <c r="E133" s="117">
        <v>211</v>
      </c>
      <c r="F133" s="125"/>
      <c r="G133" s="126">
        <f>SUMIF($E$4:$E$127,"211",$G$4:$G$127)</f>
        <v>4289176272</v>
      </c>
      <c r="H133" s="127">
        <f>SUMIF($E$4:$E$128,"211",$H$4:$H$128)</f>
        <v>0</v>
      </c>
      <c r="I133" s="127">
        <f>SUMIF($E$4:$E$128,"211",$I$4:$I$128)</f>
        <v>3598735209</v>
      </c>
      <c r="J133" s="126">
        <f>SUMIF($E$4:$E$127,"211",$J$4:$J$127)</f>
        <v>0</v>
      </c>
      <c r="K133" s="125">
        <f>SUMIF($E$4:$E$127,"211",$K$4:$K$127)</f>
        <v>0</v>
      </c>
      <c r="L133" s="125">
        <f>SUMIF($E$4:$E$127,"211",$L$4:$L$127)</f>
        <v>0</v>
      </c>
      <c r="M133" s="125">
        <f>SUMIF($E$4:$E$127,"211",$M$4:$M$127)</f>
        <v>0</v>
      </c>
      <c r="N133" s="125">
        <f>SUMIF($E$4:$E$127,"211",$N$4:$N$127)</f>
        <v>0</v>
      </c>
      <c r="O133" s="125">
        <f>SUMIF($E$4:$E$127,"211",$O$4:$O$127)</f>
        <v>0</v>
      </c>
      <c r="P133" s="125">
        <f>SUMIF($E$4:$E$127,"211",$P$4:$P$127)</f>
        <v>0</v>
      </c>
      <c r="Q133" s="125">
        <f>SUMIF($E$4:$E$127,"211",$Q$4:$Q$127)</f>
        <v>95432388</v>
      </c>
      <c r="R133" s="125">
        <f>SUMIF($E$4:$E$127,"211",$R$4:$R$127)</f>
        <v>0</v>
      </c>
      <c r="S133" s="125">
        <f>SUMIF($E$4:$E$127,"211",$S$4:$S$127)</f>
        <v>380000000</v>
      </c>
      <c r="T133" s="125">
        <f>SUMIF($E$4:$E$127,"211",$T$4:$T$127)</f>
        <v>0</v>
      </c>
      <c r="U133" s="125">
        <f>SUMIF($E$4:$E$127,"211",$U$4:$U$127)</f>
        <v>0</v>
      </c>
      <c r="V133" s="125">
        <f>SUMIF($E$4:$E$127,"211",$V$4:$V$127)</f>
        <v>0</v>
      </c>
      <c r="W133" s="125"/>
      <c r="X133" s="125">
        <f>SUMIF($E$4:$E$127,"211",$X$4:$X$127)</f>
        <v>0</v>
      </c>
      <c r="Y133" s="125">
        <f>SUMIF($E$4:$E$127,"211",$Y$4:$Y$127)</f>
        <v>0</v>
      </c>
      <c r="Z133" s="125">
        <f>SUMIF($E$4:$E$127,"211",$Z$4:$Z$127)</f>
        <v>215008675</v>
      </c>
      <c r="AB133" s="128">
        <f t="shared" si="164"/>
        <v>0.49505240571749576</v>
      </c>
      <c r="AC133" s="30">
        <f t="shared" si="165"/>
        <v>2123367032</v>
      </c>
      <c r="AD133" s="126">
        <f>SUMIF($E$4:$E$127,"211",$AD$4:$AD$127)</f>
        <v>0</v>
      </c>
      <c r="AE133" s="126">
        <f>SUMIF($E$4:$E$127,"211",$AE$4:$AE$127)</f>
        <v>0</v>
      </c>
      <c r="AF133" s="126">
        <f>SUMIF($E$4:$E$127,"211",$AF$4:$AF$127)</f>
        <v>1710285023</v>
      </c>
      <c r="AG133" s="126">
        <f>SUMIF($E$4:$E$127,"211",$AG$4:$AG$127)</f>
        <v>0</v>
      </c>
      <c r="AH133" s="126">
        <f>SUMIF($E$4:$E$127,"211",$AH$4:$AH$127)</f>
        <v>0</v>
      </c>
      <c r="AI133" s="126">
        <f>SUMIF($E$4:$E$127,"211",$AI$4:$AI$127)</f>
        <v>0</v>
      </c>
      <c r="AJ133" s="126">
        <f>SUMIF($E$4:$E$127,"211",$AJ$4:$AJ$127)</f>
        <v>0</v>
      </c>
      <c r="AK133" s="126">
        <f>SUMIF($E$4:$E$127,"211",$AK$4:$AK$127)</f>
        <v>0</v>
      </c>
      <c r="AL133" s="126">
        <f>SUMIF($E$4:$E$127,"211",$AL$4:$AL$127)</f>
        <v>0</v>
      </c>
      <c r="AM133" s="126">
        <f>SUMIF($E$4:$E$127,"211",$AM$4:$AM$127)</f>
        <v>0</v>
      </c>
      <c r="AN133" s="126">
        <f>SUMIF($E$4:$E$127,"211",$AN$4:$AN$127)</f>
        <v>85000000</v>
      </c>
      <c r="AO133" s="126">
        <f>SUMIF($E$4:$E$127,"211",$AO$4:$AO$127)</f>
        <v>0</v>
      </c>
      <c r="AP133" s="126">
        <f>SUMIF($E$4:$E$127,"211",$AP$4:$AP$127)</f>
        <v>250000000</v>
      </c>
      <c r="AQ133" s="126">
        <f>SUMIF($E$4:$E$127,"211",$AQ$4:$AQ$127)</f>
        <v>0</v>
      </c>
      <c r="AR133" s="126">
        <f>SUMIF($E$4:$E$127,"211",$AR$4:$AR$127)</f>
        <v>0</v>
      </c>
      <c r="AS133" s="126">
        <f>SUMIF($E$4:$E$127,"211",$AS$4:$AS$127)</f>
        <v>0</v>
      </c>
      <c r="AT133" s="126">
        <f>SUMIF($E$4:$E$127,"211",$AT$4:$AT$127)</f>
        <v>0</v>
      </c>
      <c r="AU133" s="126">
        <f>SUMIF($E$4:$E$127,"211",$AU$4:$AU$127)</f>
        <v>0</v>
      </c>
      <c r="AV133" s="126">
        <f>SUMIF($E$4:$E$127,"211",$AV$4:$AV$127)</f>
        <v>0</v>
      </c>
      <c r="AW133" s="126">
        <f>SUMIF($E$4:$E$127,"211",$AW$4:$AW$127)</f>
        <v>78082009</v>
      </c>
      <c r="AX133" s="111">
        <f t="shared" si="166"/>
        <v>0.50494759428250424</v>
      </c>
      <c r="AY133" s="30">
        <f t="shared" si="167"/>
        <v>2165809240</v>
      </c>
      <c r="AZ133" s="129">
        <f>SUMIF($E$4:$E$127,"211",$AZ$4:$AZ$127)</f>
        <v>0</v>
      </c>
      <c r="BA133" s="129">
        <f>SUMIF($E$4:$E$127,"211",$BA$4:$BA$127)</f>
        <v>1888450186</v>
      </c>
      <c r="BB133" s="129">
        <f>SUMIF($E$4:$E$127,"211",$BB$4:$BB$127)</f>
        <v>0</v>
      </c>
      <c r="BC133" s="129">
        <f>SUMIF($E$4:$E$127,"211",$BC$4:$BC$127)</f>
        <v>0</v>
      </c>
      <c r="BD133" s="129">
        <f>SUMIF($E$4:$E$127,"211",$BD$4:$BD$127)</f>
        <v>0</v>
      </c>
      <c r="BE133" s="129">
        <f>SUMIF($E$4:$E$127,"211",$BE$4:$BE$127)</f>
        <v>0</v>
      </c>
      <c r="BF133" s="129">
        <f>SUMIF($E$4:$E$127,"211",$BF$4:$BF$127)</f>
        <v>0</v>
      </c>
      <c r="BG133" s="129">
        <f>SUMIF($E$4:$E$127,"211",$BG$4:$BG$127)</f>
        <v>0</v>
      </c>
      <c r="BH133" s="129">
        <f>SUMIF($E$4:$E$127,"211",$BH$4:$BH$127)</f>
        <v>0</v>
      </c>
      <c r="BI133" s="129">
        <f>SUMIF($E$4:$E$127,"211",$BI$4:$BI$127)</f>
        <v>10432388</v>
      </c>
      <c r="BJ133" s="129">
        <f>SUMIF($E$4:$E$127,"211",$BJ$4:$BJ$127)</f>
        <v>0</v>
      </c>
      <c r="BK133" s="129">
        <f>SUMIF($E$4:$E$127,"211",$BK$4:$BK$127)</f>
        <v>130000000</v>
      </c>
      <c r="BL133" s="129">
        <f>SUMIF($E$4:$E$127,"211",$BL$4:$BL$127)</f>
        <v>0</v>
      </c>
      <c r="BM133" s="129">
        <f>SUMIF($E$4:$E$127,"211",$BM$4:$BM$127)</f>
        <v>0</v>
      </c>
      <c r="BN133" s="129">
        <f>SUMIF($E$4:$E$127,"211",$BN$4:$BN$127)</f>
        <v>0</v>
      </c>
      <c r="BO133" s="129"/>
      <c r="BP133" s="129">
        <f>SUMIF($E$4:$E$127,"211",$BP$4:$BP$127)</f>
        <v>0</v>
      </c>
      <c r="BQ133" s="129">
        <f>SUMIF($E$4:$E$127,"211",$BQ$4:$BQ$127)</f>
        <v>0</v>
      </c>
      <c r="BR133" s="130">
        <f>SUMIF($E$4:$E$127,"211",$BR$4:$BR$127)</f>
        <v>136926666</v>
      </c>
      <c r="BS133" s="131">
        <f t="shared" si="168"/>
        <v>0.36566087764648531</v>
      </c>
      <c r="BT133" s="37">
        <f t="shared" si="169"/>
        <v>1568383960</v>
      </c>
      <c r="BU133" s="126">
        <f>SUMIF($E$4:$E$127,"211",$BU$4:$BU$127)</f>
        <v>0</v>
      </c>
      <c r="BV133" s="126">
        <f>SUMIF($E$4:$E$127,"211",$BV$4:$BV$127)</f>
        <v>0</v>
      </c>
      <c r="BW133" s="126">
        <f>SUMIF($E$4:$E$127,"211",$BW$4:$BW$127)</f>
        <v>1238687774</v>
      </c>
      <c r="BX133" s="126">
        <f>SUMIF($E$4:$E$127,"211",$BX$4:$BX$127)</f>
        <v>0</v>
      </c>
      <c r="BY133" s="126">
        <f>SUMIF($E$4:$E$127,"211",$BY$4:$BY$127)</f>
        <v>0</v>
      </c>
      <c r="BZ133" s="126">
        <f>SUMIF($E$4:$E$127,"211",$BZ$4:$BZ$127)</f>
        <v>0</v>
      </c>
      <c r="CA133" s="126">
        <f>SUMIF($E$4:$E$127,"211",$CA$4:$CA$127)</f>
        <v>0</v>
      </c>
      <c r="CB133" s="126">
        <f>SUMIF($E$4:$E$127,"211",$CB$4:$CB$127)</f>
        <v>0</v>
      </c>
      <c r="CC133" s="126">
        <f>SUMIF($E$4:$E$127,"211",$CC$4:$CC$127)</f>
        <v>0</v>
      </c>
      <c r="CD133" s="126">
        <f>SUMIF($E$4:$E$127,"211",$CD$4:$CD$127)</f>
        <v>0</v>
      </c>
      <c r="CE133" s="126">
        <f>SUMIF($E$4:$E$127,"211",$CE$4:$CE$127)</f>
        <v>15000000</v>
      </c>
      <c r="CF133" s="126">
        <f>SUMIF($E$4:$E$127,"211",$CF$4:$CF$127)</f>
        <v>0</v>
      </c>
      <c r="CG133" s="126">
        <f>SUMIF($E$4:$E$127,"211",$CG$4:$CG$127)</f>
        <v>249680327</v>
      </c>
      <c r="CH133" s="126">
        <f>SUMIF($E$4:$E$127,"211",$CH$4:$CH$127)</f>
        <v>0</v>
      </c>
      <c r="CI133" s="126">
        <f>SUMIF($E$4:$E$127,"211",$CI$4:$CI$127)</f>
        <v>0</v>
      </c>
      <c r="CJ133" s="126">
        <f>SUMIF($E$4:$E$127,"211",$CJ$4:$CJ$127)</f>
        <v>0</v>
      </c>
      <c r="CK133" s="126">
        <f>SUMIF($E$4:$E$127,"211",$CK$4:$CK$127)</f>
        <v>0</v>
      </c>
      <c r="CL133" s="126">
        <f>SUMIF($E$4:$E$127,"211",$CL$4:$CL$127)</f>
        <v>0</v>
      </c>
      <c r="CM133" s="126">
        <f>SUMIF($E$4:$E$127,"211",$CM$4:$CM$127)</f>
        <v>0</v>
      </c>
      <c r="CN133" s="132">
        <f>SUMIF($E$4:$E$127,"211",$CN$4:$CN$127)</f>
        <v>65015859</v>
      </c>
      <c r="CO133" s="27">
        <f t="shared" si="170"/>
        <v>0.63433912235351464</v>
      </c>
      <c r="CP133" s="30">
        <f t="shared" ca="1" si="171"/>
        <v>2720792312</v>
      </c>
      <c r="CQ133" s="129">
        <f ca="1">SUMIF($E$4:$E$128,"211",$CQ$4:$CQ$127)</f>
        <v>0</v>
      </c>
      <c r="CR133" s="129">
        <f>SUMIF($E$4:$E$127,"211",$CR$4:$CR$127)</f>
        <v>2360047435</v>
      </c>
      <c r="CS133" s="129">
        <f>SUMIF($E$4:$E$127,"211",$CS$4:$CS$127)</f>
        <v>0</v>
      </c>
      <c r="CT133" s="129">
        <f>SUMIF($E$4:$E$127,"211",$CT$4:$CT$127)</f>
        <v>0</v>
      </c>
      <c r="CU133" s="129">
        <f>SUMIF($E$4:$E$127,"211",$CU$4:$CU$127)</f>
        <v>0</v>
      </c>
      <c r="CV133" s="129">
        <f>SUMIF($E$4:$E$127,"211",$CV$4:$CV$127)</f>
        <v>0</v>
      </c>
      <c r="CW133" s="133">
        <f>SUMIF($E$4:$E$127,"211",$CW$4:$CW$127)</f>
        <v>0</v>
      </c>
      <c r="CX133" s="133">
        <f>SUMIF($E$4:$E$127,"211",$CX$4:$CX$127)</f>
        <v>0</v>
      </c>
      <c r="CY133" s="133">
        <f>SUMIF($E$4:$E$127,"211",$CY$4:$CY$127)</f>
        <v>0</v>
      </c>
      <c r="CZ133" s="133">
        <f>SUMIF($E$4:$E$127,"211",$CZ$4:$CZ$127)</f>
        <v>80432388</v>
      </c>
      <c r="DA133" s="133">
        <f>SUMIF($E$4:$E$127,"211",$DA$4:$DA$127)</f>
        <v>0</v>
      </c>
      <c r="DB133" s="133">
        <f>SUMIF($E$4:$E$127,"211",$DB$4:$DB$127)</f>
        <v>130319673</v>
      </c>
      <c r="DC133" s="133">
        <f>SUMIF($E$4:$E$127,"211",$DC$4:$DC$127)</f>
        <v>0</v>
      </c>
      <c r="DD133" s="133">
        <f>SUMIF($E$4:$E$127,"211",$DD$4:$DD$127)</f>
        <v>0</v>
      </c>
      <c r="DE133" s="133">
        <f>SUMIF($E$4:$E$127,"211",$DE$4:$DE$127)</f>
        <v>0</v>
      </c>
      <c r="DF133" s="133">
        <f>SUMIF($E$4:$E$127,"211",$DF$4:$DF$127)</f>
        <v>0</v>
      </c>
      <c r="DG133" s="133">
        <f>SUMIF($E$4:$E$127,"211",$DG$4:$DG$127)</f>
        <v>0</v>
      </c>
      <c r="DH133" s="133">
        <f>SUMIF($E$4:$E$127,"211",$DH$4:$DH$127)</f>
        <v>0</v>
      </c>
      <c r="DI133" s="133">
        <f>SUMIF($E$4:$E$127,"211",$DI$4:$DI$127)</f>
        <v>149992816</v>
      </c>
      <c r="DK133" s="188" t="s">
        <v>396</v>
      </c>
      <c r="DL133" s="188"/>
      <c r="DM133" s="190">
        <v>4036201186</v>
      </c>
      <c r="DN133" s="190">
        <v>1021395174</v>
      </c>
      <c r="DO133" s="192">
        <v>0.25309999999999999</v>
      </c>
    </row>
    <row r="134" spans="3:119" ht="16.5" customHeight="1" x14ac:dyDescent="0.25">
      <c r="C134" s="134"/>
      <c r="D134" s="124" t="s">
        <v>363</v>
      </c>
      <c r="E134" s="117">
        <v>310</v>
      </c>
      <c r="F134" s="125"/>
      <c r="G134" s="126">
        <f>SUMIF($E$4:$E$127,"310",$G$4:$G$128)</f>
        <v>1084368096</v>
      </c>
      <c r="H134" s="127">
        <f>SUMIF($E$4:$E$127,"310",$H$4:$H$127)</f>
        <v>0</v>
      </c>
      <c r="I134" s="127">
        <f>SUMIF($E$4:$E$127,"310",$I$4:$I$127)</f>
        <v>421000000</v>
      </c>
      <c r="J134" s="126">
        <f>SUMIF($E$4:$E$127,"310",$J$4:$J$127)</f>
        <v>0</v>
      </c>
      <c r="K134" s="125">
        <f>SUMIF($E$4:$E$127,"310",$K$4:$K$127)</f>
        <v>586368096</v>
      </c>
      <c r="L134" s="125">
        <f>SUMIF($E$4:$E$127,"310",$L$4:$L$127)</f>
        <v>0</v>
      </c>
      <c r="M134" s="125">
        <f>SUMIF($E$4:$E$127,"310",$M$4:$M$127)</f>
        <v>0</v>
      </c>
      <c r="N134" s="125">
        <f>SUMIF($E$4:$E$127,"310",$N$4:$N$127)</f>
        <v>0</v>
      </c>
      <c r="O134" s="125">
        <f>SUMIF($E$4:$E$127,"310",$O$4:$O$127)</f>
        <v>0</v>
      </c>
      <c r="P134" s="125">
        <f>SUMIF($E$4:$E$127,"310",$P$4:$P$127)</f>
        <v>0</v>
      </c>
      <c r="Q134" s="125">
        <f>SUMIF($E$4:$E$127,"310",$Q$4:$Q$127)</f>
        <v>0</v>
      </c>
      <c r="R134" s="125">
        <f>SUMIF($E$4:$E$127,"310",$R$4:$R$127)</f>
        <v>0</v>
      </c>
      <c r="S134" s="125">
        <f>SUMIF($E$4:$E$127,"310",$S$4:$S$127)</f>
        <v>0</v>
      </c>
      <c r="T134" s="125">
        <f>SUMIF($E$4:$E$127,"310",$T$4:$T$127)</f>
        <v>0</v>
      </c>
      <c r="U134" s="125">
        <f>SUMIF($E$4:$E$127,"310",$U$4:$U$127)</f>
        <v>0</v>
      </c>
      <c r="V134" s="125">
        <f>SUMIF($E$4:$E$119,"310",$V$4:$V$119)</f>
        <v>0</v>
      </c>
      <c r="W134" s="125"/>
      <c r="X134" s="125">
        <f>SUMIF($E$4:$E$127,"310",$X$4:$X$127)</f>
        <v>0</v>
      </c>
      <c r="Y134" s="125">
        <f>SUMIF($E$4:$E$127,"310",$Y$4:$Y$127)</f>
        <v>0</v>
      </c>
      <c r="Z134" s="125">
        <f>SUMIF($E$4:$E$127,"310",$Z$4:$Z$127)</f>
        <v>77000000</v>
      </c>
      <c r="AB134" s="128">
        <f t="shared" si="164"/>
        <v>0.48286657172178549</v>
      </c>
      <c r="AC134" s="37">
        <f t="shared" si="165"/>
        <v>523605105</v>
      </c>
      <c r="AD134" s="126">
        <f>SUMIF($E$4:$E$127,"310",$AD$4:$AD$127)</f>
        <v>0</v>
      </c>
      <c r="AE134" s="126">
        <f>SUMIF($E$4:$E$127,"310",$AE$4:$AE$127)</f>
        <v>0</v>
      </c>
      <c r="AF134" s="126">
        <f>SUMIF($E$4:$E$127,"310",$AF$4:$AF$127)</f>
        <v>66567438</v>
      </c>
      <c r="AG134" s="126">
        <f>SUMIF($E$4:$E$127,"310",$AG$4:$AG$127)</f>
        <v>0</v>
      </c>
      <c r="AH134" s="126">
        <f>SUMIF($E$4:$E$127,"310",$AH$4:$AH$127)</f>
        <v>441137566</v>
      </c>
      <c r="AI134" s="126">
        <f>SUMIF($E$4:$E$127,"310",$AI$4:$AI$127)</f>
        <v>0</v>
      </c>
      <c r="AJ134" s="126">
        <f>SUMIF($E$4:$E$127,"310",$AJ$4:$AJ$127)</f>
        <v>0</v>
      </c>
      <c r="AK134" s="126">
        <f>SUMIF($E$4:$E$127,"310",$AK$4:$AK$127)</f>
        <v>0</v>
      </c>
      <c r="AL134" s="126">
        <f>SUMIF($E$4:$E$127,"310",$AL$4:$AL$127)</f>
        <v>0</v>
      </c>
      <c r="AM134" s="126">
        <f>SUMIF($E$4:$E$127,"310",$AM$4:$AM$127)</f>
        <v>0</v>
      </c>
      <c r="AN134" s="126">
        <f>SUMIF($E$4:$E$127,"310",$AN$4:$AN$127)</f>
        <v>0</v>
      </c>
      <c r="AO134" s="126">
        <f>SUMIF($E$4:$E$127,"310",$AO$4:$AO$127)</f>
        <v>0</v>
      </c>
      <c r="AP134" s="126">
        <f>SUMIF($E$4:$E$127,"310",$AP$4:$AP$127)</f>
        <v>0</v>
      </c>
      <c r="AQ134" s="126">
        <f>SUMIF($E$4:$E$127,"310",$AQ$4:$AQ$127)</f>
        <v>0</v>
      </c>
      <c r="AR134" s="126">
        <f>SUMIF($E$4:$E$127,"310",$AR$4:$AR$127)</f>
        <v>0</v>
      </c>
      <c r="AS134" s="126">
        <f>SUMIF($E$4:$E$127,"310",$AS$4:$AS$127)</f>
        <v>0</v>
      </c>
      <c r="AT134" s="126">
        <f>SUMIF($E$4:$E$127,"310",$AT$4:$AT$127)</f>
        <v>0</v>
      </c>
      <c r="AU134" s="126">
        <f>SUMIF($E$4:$E$127,"310",$AU$4:$AU$127)</f>
        <v>0</v>
      </c>
      <c r="AV134" s="126">
        <f>SUMIF($E$4:$E$127,"310",$AV$4:$AV$127)</f>
        <v>0</v>
      </c>
      <c r="AW134" s="126">
        <f>SUMIF($E$4:$E$127,"310",$AW$4:$AW$127)</f>
        <v>15900101</v>
      </c>
      <c r="AX134" s="111">
        <f t="shared" si="166"/>
        <v>0.51713342827821451</v>
      </c>
      <c r="AY134" s="30">
        <f t="shared" si="167"/>
        <v>560762991</v>
      </c>
      <c r="AZ134" s="129">
        <f>SUMIF($E$4:$E$127,"310",$AZ$4:$AZ$127)</f>
        <v>0</v>
      </c>
      <c r="BA134" s="129">
        <f>SUMIF($E$4:$E$127,"310",$BA$4:$BA$127)</f>
        <v>354432562</v>
      </c>
      <c r="BB134" s="129">
        <f>SUMIF($E$4:$E$127,"310",$BB$4:$BB$127)</f>
        <v>0</v>
      </c>
      <c r="BC134" s="129">
        <f>SUMIF($E$4:$E$127,"310",$BC$4:$BC$127)</f>
        <v>145230530</v>
      </c>
      <c r="BD134" s="129">
        <f>SUMIF($E$4:$E$127,"310",$BD$4:$BD$127)</f>
        <v>0</v>
      </c>
      <c r="BE134" s="129">
        <f>SUMIF($E$4:$E$127,"310",$BE$4:$BE$127)</f>
        <v>0</v>
      </c>
      <c r="BF134" s="129">
        <f>SUMIF($E$4:$E$127,"310",$BF$4:$BF$127)</f>
        <v>0</v>
      </c>
      <c r="BG134" s="129">
        <f>SUMIF($E$4:$E$127,"310",$BG$4:$BG$127)</f>
        <v>0</v>
      </c>
      <c r="BH134" s="129">
        <f>SUMIF($E$4:$E$127,"310",$BH$4:$BH$127)</f>
        <v>0</v>
      </c>
      <c r="BI134" s="129">
        <f>SUMIF($E$4:$E$127,"310",$BI$4:$BI$127)</f>
        <v>0</v>
      </c>
      <c r="BJ134" s="129">
        <f>SUMIF($E$4:$E$127,"310",$BJ$4:$BJ$127)</f>
        <v>0</v>
      </c>
      <c r="BK134" s="129">
        <f>SUMIF($E$4:$E$127,"310",$BK$4:$BK$127)</f>
        <v>0</v>
      </c>
      <c r="BL134" s="129">
        <f>SUMIF($E$4:$E$127,"310",$BL$4:$BL$127)</f>
        <v>0</v>
      </c>
      <c r="BM134" s="129">
        <f>SUMIF($E$4:$E$127,"310",$BM$4:$BM$127)</f>
        <v>0</v>
      </c>
      <c r="BN134" s="129">
        <f>SUMIF($E$4:$E$127,"310",$BN$4:$BN$127)</f>
        <v>0</v>
      </c>
      <c r="BO134" s="129">
        <f>SUMIF($E$4:$E$127,"310",$BN$4:$BN$127)</f>
        <v>0</v>
      </c>
      <c r="BP134" s="129">
        <f>SUMIF($E$4:$E$127,"310",$BP$4:$BP$127)</f>
        <v>0</v>
      </c>
      <c r="BQ134" s="129">
        <f>SUMIF($E$4:$E$127,"310",$BQ$4:$BQ$127)</f>
        <v>0</v>
      </c>
      <c r="BR134" s="130">
        <f>SUMIF($E$4:$E$127,"310",$BR$4:$BR$127)</f>
        <v>61099899</v>
      </c>
      <c r="BS134" s="131">
        <f t="shared" si="168"/>
        <v>0.31896463597173186</v>
      </c>
      <c r="BT134" s="37">
        <f t="shared" si="169"/>
        <v>345875075</v>
      </c>
      <c r="BU134" s="126">
        <f>SUMIF($E$4:$E$127,"310",$BU$4:$BU$127)</f>
        <v>0</v>
      </c>
      <c r="BV134" s="126">
        <f>SUMIF($E$4:$E$127,"310",$BV$4:$BV$127)</f>
        <v>0</v>
      </c>
      <c r="BW134" s="126">
        <f>SUMIF($E$4:$E$127,"310",$BW$4:$BW$127)</f>
        <v>67567438</v>
      </c>
      <c r="BX134" s="126">
        <f>SUMIF($E$4:$E$127,"310",$BX$4:$BX$127)</f>
        <v>0</v>
      </c>
      <c r="BY134" s="126">
        <f>SUMIF($E$4:$E$127,"310",$BY$4:$BY$127)</f>
        <v>268588000</v>
      </c>
      <c r="BZ134" s="126">
        <f>SUMIF($E$4:$E$127,"310",$BZ$4:$BZ$127)</f>
        <v>0</v>
      </c>
      <c r="CA134" s="126">
        <f>SUMIF($E$4:$E$127,"310",$CA$4:$CA$127)</f>
        <v>0</v>
      </c>
      <c r="CB134" s="126">
        <f>SUMIF($E$4:$E$127,"310",$CB$4:$CB$127)</f>
        <v>0</v>
      </c>
      <c r="CC134" s="126">
        <f>SUMIF($E$4:$E$127,"310",$CC$4:$CC$127)</f>
        <v>0</v>
      </c>
      <c r="CD134" s="126">
        <f>SUMIF($E$4:$E$127,"310",$CD$4:$CD$127)</f>
        <v>0</v>
      </c>
      <c r="CE134" s="126">
        <f>SUMIF($E$4:$E$127,"310",$CE$4:$CE$127)</f>
        <v>0</v>
      </c>
      <c r="CF134" s="126">
        <f>SUMIF($E$4:$E$127,"310",$CF$4:$CF$127)</f>
        <v>0</v>
      </c>
      <c r="CG134" s="126">
        <f>SUMIF($E$4:$E$127,"310",$CG$4:$CG$127)</f>
        <v>0</v>
      </c>
      <c r="CH134" s="126">
        <f>SUMIF($E$4:$E$127,"310",$CH$4:$CH$127)</f>
        <v>0</v>
      </c>
      <c r="CI134" s="126">
        <f>SUMIF($E$4:$E$127,"310",$CI$4:$CI$127)</f>
        <v>0</v>
      </c>
      <c r="CJ134" s="126">
        <f>SUMIF($E$4:$E$127,"310",$CJ$4:$CJ$127)</f>
        <v>0</v>
      </c>
      <c r="CK134" s="126">
        <f>SUMIF($E$4:$E$127,"310",$CK$4:$CK$127)</f>
        <v>0</v>
      </c>
      <c r="CL134" s="126">
        <f>SUMIF($E$4:$E$127,"310",$CL$4:$CL$127)</f>
        <v>0</v>
      </c>
      <c r="CM134" s="126">
        <f>SUMIF($E$4:$E$127,"310",$CM$4:$CM$127)</f>
        <v>0</v>
      </c>
      <c r="CN134" s="132">
        <f>SUMIF($E$4:$E$127,"310",$CN$4:$CN$127)</f>
        <v>9719637</v>
      </c>
      <c r="CO134" s="27">
        <f t="shared" si="170"/>
        <v>0.68103536402826814</v>
      </c>
      <c r="CP134" s="30">
        <f t="shared" si="171"/>
        <v>738493021</v>
      </c>
      <c r="CQ134" s="129">
        <f>SUMIF($E$4:$E$127,"310",$CQ$4:$CQ$127)</f>
        <v>0</v>
      </c>
      <c r="CR134" s="129">
        <f>SUMIF($E$4:$E$127,"310",$CR$4:$CR$127)</f>
        <v>353432562</v>
      </c>
      <c r="CS134" s="129">
        <f>SUMIF($E$4:$E$127,"310",$CS$4:$CS$127)</f>
        <v>0</v>
      </c>
      <c r="CT134" s="129">
        <f>SUMIF($E$4:$E$127,"310",$CT$4:$CT$127)</f>
        <v>317780096</v>
      </c>
      <c r="CU134" s="129">
        <f>SUMIF($E$4:$E$127,"310",$CU$4:$CU$127)</f>
        <v>0</v>
      </c>
      <c r="CV134" s="129">
        <f>SUMIF($E$4:$E$127,"310",$CV$4:$CV$127)</f>
        <v>0</v>
      </c>
      <c r="CW134" s="133">
        <f>SUMIF($E$4:$E$127,"310",$CW$4:$CW$127)</f>
        <v>0</v>
      </c>
      <c r="CX134" s="133">
        <f>SUMIF($E$4:$E$127,"310",$CX$4:$CX$127)</f>
        <v>0</v>
      </c>
      <c r="CY134" s="133">
        <f>SUMIF($E$4:$E$127,"310",$CY$4:$CY$127)</f>
        <v>0</v>
      </c>
      <c r="CZ134" s="133">
        <f>SUMIF($E$4:$E$127,"310",$CZ$4:$CZ$127)</f>
        <v>0</v>
      </c>
      <c r="DA134" s="133">
        <f>SUMIF($E$4:$E$127,"310",$DA$4:$DA$127)</f>
        <v>0</v>
      </c>
      <c r="DB134" s="133">
        <f>SUMIF($E$4:$E$127,"310",$DB$4:$DB$127)</f>
        <v>0</v>
      </c>
      <c r="DC134" s="133">
        <f>SUMIF($E$4:$E$127,"310",$DC$4:$DC$127)</f>
        <v>0</v>
      </c>
      <c r="DD134" s="133">
        <f>SUMIF($E$4:$E$127,"310",$DD$4:$DD$127)</f>
        <v>0</v>
      </c>
      <c r="DE134" s="133">
        <f>SUMIF($E$4:$E$127,"310",$DE$4:$DE$127)</f>
        <v>0</v>
      </c>
      <c r="DF134" s="133">
        <f>SUMIF($E$4:$E$127,"310",$DF$4:$DF$127)</f>
        <v>0</v>
      </c>
      <c r="DG134" s="133">
        <f>SUMIF($E$4:$E$127,"310",$DG$4:$DG$127)</f>
        <v>0</v>
      </c>
      <c r="DH134" s="133">
        <f>SUMIF($E$4:$E$127,"310",$DH$4:$DH$127)</f>
        <v>0</v>
      </c>
      <c r="DI134" s="133">
        <f>SUMIF($E$4:$E$127,"310",$DI$4:$DI$127)</f>
        <v>67280363</v>
      </c>
      <c r="DK134" s="272" t="s">
        <v>397</v>
      </c>
      <c r="DL134" s="272"/>
      <c r="DM134" s="190">
        <v>4289176272</v>
      </c>
      <c r="DN134" s="190">
        <v>1568383960</v>
      </c>
      <c r="DO134" s="192">
        <v>0.36570000000000003</v>
      </c>
    </row>
    <row r="135" spans="3:119" x14ac:dyDescent="0.25">
      <c r="C135" s="135"/>
      <c r="D135" s="124" t="s">
        <v>364</v>
      </c>
      <c r="E135" s="117">
        <v>410</v>
      </c>
      <c r="F135" s="125"/>
      <c r="G135" s="126">
        <f>SUMIF($E$4:$E$127,"410",$G$4:$G$127)</f>
        <v>4337106780</v>
      </c>
      <c r="H135" s="127">
        <f>SUMIF($E$4:$E$127,"410",$H$4:$H$127)</f>
        <v>0</v>
      </c>
      <c r="I135" s="127">
        <f>SUMIF($E$4:$E$128,"410",$I$4:$I$128)</f>
        <v>1163096695</v>
      </c>
      <c r="J135" s="126">
        <f>SUMIF($E$4:$E$127,"410",$J$4:$J$127)</f>
        <v>0</v>
      </c>
      <c r="K135" s="125">
        <f>SUMIF($E$4:$E$127,"410",$K$4:$K$127)</f>
        <v>0</v>
      </c>
      <c r="L135" s="125">
        <f>SUMIF($E$4:$E$127,"410",$L$4:$L$127)</f>
        <v>74368590</v>
      </c>
      <c r="M135" s="125">
        <f>SUMIF($E$4:$E$127,"410",$M$4:$M$127)</f>
        <v>0</v>
      </c>
      <c r="N135" s="125">
        <f>SUMIF($E$4:$E$127,"410",$N$4:$N$127)</f>
        <v>0</v>
      </c>
      <c r="O135" s="125">
        <f>SUMIF($E$4:$E$127,"410",$O$4:$O$127)</f>
        <v>0</v>
      </c>
      <c r="P135" s="125">
        <f>SUMIF($E$4:$E$127,"410",$P$4:$P$127)</f>
        <v>0</v>
      </c>
      <c r="Q135" s="125">
        <f>SUMIF($E$4:$E$127,"410",$Q$4:$Q$127)</f>
        <v>0</v>
      </c>
      <c r="R135" s="125">
        <f>SUMIF($E$4:$E$127,"410",$R$4:$R$127)</f>
        <v>1344000000</v>
      </c>
      <c r="S135" s="125">
        <f>SUMIF($E$4:$E$127,"410",$S$4:$S$127)</f>
        <v>387696735</v>
      </c>
      <c r="T135" s="125">
        <f>SUMIF($E$4:$E$127,"410",$T$4:$T$127)</f>
        <v>0</v>
      </c>
      <c r="U135" s="125">
        <f>SUMIF($E$4:$E$119,"410",$U$4:$U$119)</f>
        <v>1054833768</v>
      </c>
      <c r="V135" s="125">
        <f>SUMIF($E$4:$E$119,"410",$V$4:$V$119)</f>
        <v>0</v>
      </c>
      <c r="W135" s="125">
        <f>SUMIF($E$4:$E$127,"410",$W$4:$W$127)</f>
        <v>11169156</v>
      </c>
      <c r="X135" s="125">
        <f>SUMIF($E$4:$E$127,"410",$X$4:$X$127)</f>
        <v>0</v>
      </c>
      <c r="Y135" s="125">
        <f>SUMIF($E$4:$E$127,"410",$Y$4:$Y$127)</f>
        <v>204741836</v>
      </c>
      <c r="Z135" s="125">
        <f>SUMIF($E$4:$E$127,"410",$Z$4:$Z$127)</f>
        <v>97200000</v>
      </c>
      <c r="AB135" s="128">
        <f t="shared" si="164"/>
        <v>0.73367888650415014</v>
      </c>
      <c r="AC135" s="30">
        <f t="shared" si="165"/>
        <v>3182043673</v>
      </c>
      <c r="AD135" s="126">
        <f>SUMIF($E$4:$E$127,"410",$AD$4:$AD$127)</f>
        <v>0</v>
      </c>
      <c r="AE135" s="126">
        <f>SUMIF($E$4:$E$127,"410",$AE$4:$AE$127)</f>
        <v>0</v>
      </c>
      <c r="AF135" s="126">
        <f>SUMIF($E$4:$E$127,"410",$AF$4:$AF$127)</f>
        <v>742359156</v>
      </c>
      <c r="AG135" s="126">
        <f>SUMIF($E$4:$E$127,"410",$AG$4:$AG$127)</f>
        <v>0</v>
      </c>
      <c r="AH135" s="126">
        <f>SUMIF($E$4:$E$127,"410",$AH$4:$AH$127)</f>
        <v>0</v>
      </c>
      <c r="AI135" s="126">
        <f>SUMIF($E$4:$E$127,"410",$AI$4:$AI$127)</f>
        <v>34400000</v>
      </c>
      <c r="AJ135" s="126">
        <f>SUMIF($E$4:$E$127,"410",$AJ$4:$AJ$127)</f>
        <v>0</v>
      </c>
      <c r="AK135" s="126">
        <f>SUMIF($E$4:$E$127,"410",$AK$4:$AK$127)</f>
        <v>0</v>
      </c>
      <c r="AL135" s="126">
        <f>SUMIF($E$4:$E$127,"410",$AL$4:$AL$127)</f>
        <v>0</v>
      </c>
      <c r="AM135" s="126">
        <f>SUMIF($E$4:$E$127,"410",$AM$4:$AM$127)</f>
        <v>0</v>
      </c>
      <c r="AN135" s="126">
        <f>SUMIF($E$4:$E$127,"410",$AN$4:$AN$127)</f>
        <v>0</v>
      </c>
      <c r="AO135" s="126">
        <f>SUMIF($E$4:$E$127,"410",$AO$4:$AO$127)</f>
        <v>1300000000</v>
      </c>
      <c r="AP135" s="126">
        <f>SUMIF($E$4:$E$127,"410",$AP$4:$AP$127)</f>
        <v>270766572</v>
      </c>
      <c r="AQ135" s="126">
        <f>SUMIF($E$4:$E$127,"410",$AQ$4:$AQ$127)</f>
        <v>0</v>
      </c>
      <c r="AR135" s="126">
        <f>SUMIF($E$4:$E$127,"410",$AR$4:$AR$127)</f>
        <v>760832261</v>
      </c>
      <c r="AS135" s="126">
        <f>SUMIF($E$4:$E$127,"410",$AS$4:$AS$127)</f>
        <v>0</v>
      </c>
      <c r="AT135" s="126">
        <f>SUMIF($E$4:$E$127,"410",$AT$4:$AT$127)</f>
        <v>0</v>
      </c>
      <c r="AU135" s="126">
        <f>SUMIF($E$4:$E$127,"410",$AU$4:$AU$127)</f>
        <v>0</v>
      </c>
      <c r="AV135" s="126">
        <f>SUMIF($E$4:$E$127,"410",$AV$4:$AV$127)</f>
        <v>23350298</v>
      </c>
      <c r="AW135" s="126">
        <f>SUMIF($E$4:$E$127,"410",$AW$4:$AW$127)</f>
        <v>50335386</v>
      </c>
      <c r="AX135" s="111">
        <f t="shared" si="166"/>
        <v>0.26632111349584986</v>
      </c>
      <c r="AY135" s="30">
        <f t="shared" si="167"/>
        <v>1155063107</v>
      </c>
      <c r="AZ135" s="129">
        <f>SUMIF($E$4:$E$127,"410",$AZ$4:$AZ$127)</f>
        <v>0</v>
      </c>
      <c r="BA135" s="129">
        <f>SUMIF($E$4:$E$127,"410",$BA$4:$BA$127)</f>
        <v>420737539</v>
      </c>
      <c r="BB135" s="129">
        <f>SUMIF($E$4:$E$127,"410",$BB$4:$BB$127)</f>
        <v>0</v>
      </c>
      <c r="BC135" s="129">
        <f>SUMIF($E$4:$E$127,"410",$BC$4:$BC$127)</f>
        <v>0</v>
      </c>
      <c r="BD135" s="129">
        <f>SUMIF($E$4:$E$127,"410",$BD$4:$BD$127)</f>
        <v>39968590</v>
      </c>
      <c r="BE135" s="129">
        <f>SUMIF($E$4:$E$127,"410",$BE$4:$BE$127)</f>
        <v>0</v>
      </c>
      <c r="BF135" s="129">
        <f>SUMIF($E$4:$E$127,"410",$BF$4:$BF$127)</f>
        <v>0</v>
      </c>
      <c r="BG135" s="129">
        <f>SUMIF($E$4:$E$127,"410",$BG$4:$BG$127)</f>
        <v>0</v>
      </c>
      <c r="BH135" s="129">
        <f>SUMIF($E$4:$E$127,"410",$BH$4:$BH$127)</f>
        <v>0</v>
      </c>
      <c r="BI135" s="129">
        <f>SUMIF($E$4:$E$127,"410",$BI$4:$BI$127)</f>
        <v>0</v>
      </c>
      <c r="BJ135" s="129">
        <f>SUMIF($E$4:$E$127,"410",$BJ$4:$BJ$127)</f>
        <v>44000000</v>
      </c>
      <c r="BK135" s="129">
        <f>SUMIF($E$4:$E$127,"410",$BK$4:$BK$127)</f>
        <v>116930163</v>
      </c>
      <c r="BL135" s="129">
        <f>SUMIF($E$4:$E$127,"410",$BL$4:$BL$127)</f>
        <v>0</v>
      </c>
      <c r="BM135" s="129">
        <f>SUMIF($E$4:$E$127,"410",$BM$4:$BM$127)</f>
        <v>294001507</v>
      </c>
      <c r="BN135" s="129">
        <f>SUMIF($E$4:$E$127,"510",$BN$4:$BN$127)</f>
        <v>0</v>
      </c>
      <c r="BO135" s="129">
        <f>SUMIF($E$4:$E$127,"410",$BO$4:$BO$127)</f>
        <v>11169156</v>
      </c>
      <c r="BP135" s="129">
        <f>SUMIF($E$4:$E$127,"410",$BP$4:$BP$127)</f>
        <v>0</v>
      </c>
      <c r="BQ135" s="129">
        <f>SUMIF($E$4:$E$127,"410",$BQ$4:$BQ$127)</f>
        <v>181391538</v>
      </c>
      <c r="BR135" s="130">
        <f>SUMIF($E$4:$E$127,"410",$BR$4:$BR$127)</f>
        <v>46864614</v>
      </c>
      <c r="BS135" s="131">
        <f t="shared" si="168"/>
        <v>0.58012773068040535</v>
      </c>
      <c r="BT135" s="30">
        <f t="shared" si="169"/>
        <v>2516075914</v>
      </c>
      <c r="BU135" s="126">
        <f>SUMIF($E$4:$E$127,"410",$BU$4:$BU$127)</f>
        <v>0</v>
      </c>
      <c r="BV135" s="126">
        <f>SUMIF($E$4:$E$127,"410",$BV$4:$BV$127)</f>
        <v>0</v>
      </c>
      <c r="BW135" s="126">
        <f>SUMIF($E$4:$E$127,"410",$BW$4:$BW$127)</f>
        <v>649642480</v>
      </c>
      <c r="BX135" s="126">
        <f>SUMIF($E$4:$E$127,"410",$BX$4:$BX$127)</f>
        <v>0</v>
      </c>
      <c r="BY135" s="126">
        <f>SUMIF($E$4:$E$127,"410",$BY$4:$BY$127)</f>
        <v>0</v>
      </c>
      <c r="BZ135" s="126">
        <f>SUMIF($E$4:$E$127,"410",$BZ$4:$BZ$127)</f>
        <v>0</v>
      </c>
      <c r="CA135" s="126">
        <f>SUMIF($E$4:$E$127,"410",$CA$4:$CA$127)</f>
        <v>0</v>
      </c>
      <c r="CB135" s="126">
        <f>SUMIF($E$4:$E$127,"410",$CB$4:$CB$127)</f>
        <v>0</v>
      </c>
      <c r="CC135" s="126">
        <f>SUMIF($E$4:$E$127,"410",$CC$4:$CC$127)</f>
        <v>0</v>
      </c>
      <c r="CD135" s="126">
        <f>SUMIF($E$4:$E$127,"410",$CD$4:$CD$127)</f>
        <v>0</v>
      </c>
      <c r="CE135" s="126">
        <f>SUMIF($E$4:$E$127,"410",$CE$4:$CE$127)</f>
        <v>0</v>
      </c>
      <c r="CF135" s="126">
        <f>SUMIF($E$4:$E$127,"410",$CF$4:$CF$127)</f>
        <v>872913177</v>
      </c>
      <c r="CG135" s="126">
        <f>SUMIF($E$4:$E$127,"410",$CG$4:$CG$127)</f>
        <v>226836572</v>
      </c>
      <c r="CH135" s="126">
        <f>SUMIF($E$4:$E$127,"410",$CH$4:$CH$127)</f>
        <v>0</v>
      </c>
      <c r="CI135" s="126">
        <f>SUMIF($E$4:$E$127,"410",$CI$4:$CI$127)</f>
        <v>697998018</v>
      </c>
      <c r="CJ135" s="126">
        <f>SUMIF($E$4:$E$127,"410",$CJ$4:$CJ$127)</f>
        <v>0</v>
      </c>
      <c r="CK135" s="126">
        <f>SUMIF($E$4:$E$127,"410",$CK$4:$CK$127)</f>
        <v>0</v>
      </c>
      <c r="CL135" s="126">
        <f>SUMIF($E$4:$E$127,"410",$CL$4:$CL$127)</f>
        <v>0</v>
      </c>
      <c r="CM135" s="126">
        <f>SUMIF($E$4:$E$127,"410",$CM$4:$CM$127)</f>
        <v>23350298</v>
      </c>
      <c r="CN135" s="132">
        <f>SUMIF($E$4:$E$127,"410",$CN$4:$CN$127)</f>
        <v>45335369</v>
      </c>
      <c r="CO135" s="27">
        <f t="shared" si="170"/>
        <v>0.41987226931959465</v>
      </c>
      <c r="CP135" s="30">
        <f t="shared" si="171"/>
        <v>1821030866</v>
      </c>
      <c r="CQ135" s="129">
        <f>SUMIF($E$4:$E$127,"410",$CQ$4:$CQ$127)</f>
        <v>0</v>
      </c>
      <c r="CR135" s="129">
        <f>SUMIF($E$4:$E$127,"410",$CR$4:$CR$127)</f>
        <v>513454215</v>
      </c>
      <c r="CS135" s="129">
        <f>SUMIF($E$4:$E$127,"410",$CS$4:$CS$127)</f>
        <v>0</v>
      </c>
      <c r="CT135" s="129">
        <f>SUMIF($E$4:$E$127,"410",$CT$4:$CT$127)</f>
        <v>0</v>
      </c>
      <c r="CU135" s="129">
        <f>SUMIF($E$4:$E$127,"410",$CU$4:$CU$127)</f>
        <v>74368590</v>
      </c>
      <c r="CV135" s="129">
        <f>SUMIF($E$4:$E$127,"410",$CV$4:$CV$127)</f>
        <v>0</v>
      </c>
      <c r="CW135" s="133">
        <f>SUMIF($E$4:$E$127,"410",$CW$4:$CW$127)</f>
        <v>0</v>
      </c>
      <c r="CX135" s="133">
        <f>SUMIF($E$4:$E$127,"410",$CX$4:$CX$127)</f>
        <v>0</v>
      </c>
      <c r="CY135" s="133">
        <f>SUMIF($E$4:$E$127,"410",$CY$4:$CY$127)</f>
        <v>0</v>
      </c>
      <c r="CZ135" s="133">
        <f>SUMIF($E$4:$E$127,"410",$CZ$4:$CZ$127)</f>
        <v>0</v>
      </c>
      <c r="DA135" s="133">
        <f>SUMIF($E$4:$E$127,"410",$DA$4:$DA$127)</f>
        <v>471086823</v>
      </c>
      <c r="DB135" s="133">
        <f>SUMIF($E$4:$E$127,"410",$DB$4:$DB$127)</f>
        <v>160860163</v>
      </c>
      <c r="DC135" s="133">
        <f>SUMIF($E$4:$E$127,"410",$DC$4:$DC$127)</f>
        <v>0</v>
      </c>
      <c r="DD135" s="133">
        <f>SUMIF($E$4:$E$127,"410",$DD$4:$DD$127)</f>
        <v>356835750</v>
      </c>
      <c r="DE135" s="133">
        <f>SUMIF($E$4:$E$127,"410",$DE$4:$DE$127)</f>
        <v>0</v>
      </c>
      <c r="DF135" s="133">
        <f>SUMIF($E$4:$E$127,"410",$DF$4:$DF$127)</f>
        <v>11169156</v>
      </c>
      <c r="DG135" s="133">
        <f>SUMIF($E$4:$E$127,"410",$DG$4:$DG$127)</f>
        <v>0</v>
      </c>
      <c r="DH135" s="133">
        <f>SUMIF($E$4:$E$127,"410",$DH$4:$DH$127)</f>
        <v>181391538</v>
      </c>
      <c r="DI135" s="133">
        <f>SUMIF($E$4:$E$127,"410",$DI$4:$DI$127)</f>
        <v>51864631</v>
      </c>
      <c r="DK135" s="188" t="s">
        <v>363</v>
      </c>
      <c r="DL135" s="188"/>
      <c r="DM135" s="190">
        <v>1084368096</v>
      </c>
      <c r="DN135" s="190">
        <v>345875075</v>
      </c>
      <c r="DO135" s="192">
        <v>0.31900000000000001</v>
      </c>
    </row>
    <row r="136" spans="3:119" ht="14.25" customHeight="1" x14ac:dyDescent="0.25">
      <c r="C136" s="135"/>
      <c r="D136" s="136" t="s">
        <v>365</v>
      </c>
      <c r="E136" s="117">
        <v>510</v>
      </c>
      <c r="F136" s="125"/>
      <c r="G136" s="126">
        <f>SUMIF($E$4:$E$127,"510",$G$4:$G$127)</f>
        <v>974480977</v>
      </c>
      <c r="H136" s="127">
        <f>SUMIF($E$4:$E$127,"510",$H$4:$H$127)</f>
        <v>0</v>
      </c>
      <c r="I136" s="127">
        <f>SUMIF($E$4:$E$128,"510",$I$4:$I$128)</f>
        <v>29000000</v>
      </c>
      <c r="J136" s="126">
        <f>SUMIF($E$4:$E$127,"510",$J$4:$J$127)</f>
        <v>0</v>
      </c>
      <c r="K136" s="125">
        <f>SUMIF($E$4:$E$127,"510",$K$4:$K$127)</f>
        <v>793368554</v>
      </c>
      <c r="L136" s="125">
        <f>SUMIF($E$4:$E$127,"510",$L$4:$L$127)</f>
        <v>14004396</v>
      </c>
      <c r="M136" s="125">
        <f>SUMIF($E$4:$E$127,"510",$M$4:$M$127)</f>
        <v>0</v>
      </c>
      <c r="N136" s="125">
        <f>SUMIF($E$4:$E$127,"510",$N$4:$N$127)</f>
        <v>0</v>
      </c>
      <c r="O136" s="125">
        <f>SUMIF($E$4:$E$127,"510",$O$4:$O$127)</f>
        <v>0</v>
      </c>
      <c r="P136" s="125">
        <f>SUMIF($E$4:$E$127,"510",$P$4:$P$127)</f>
        <v>0</v>
      </c>
      <c r="Q136" s="125">
        <f>SUMIF($E$4:$E$127,"510",$Q$4:$Q$127)</f>
        <v>0</v>
      </c>
      <c r="R136" s="125">
        <f>SUMIF($E$4:$E$127,"510",$R$4:$R$127)</f>
        <v>0</v>
      </c>
      <c r="S136" s="125">
        <f>SUMIF($E$4:$E$127,"510",$S$4:$S$127)</f>
        <v>40431446</v>
      </c>
      <c r="T136" s="125">
        <f>SUMIF($E$4:$E$127,"510",$T$4:$T$127)</f>
        <v>1796640</v>
      </c>
      <c r="U136" s="125">
        <f>SUMIF($E$4:$E$127,"510",$U$4:$U$127)</f>
        <v>0</v>
      </c>
      <c r="V136" s="125">
        <f>SUMIF($E$4:$E$119,"510",$V$4:$V$119)</f>
        <v>0</v>
      </c>
      <c r="W136" s="125"/>
      <c r="X136" s="125">
        <f>SUMIF($E$4:$E$127,"510",$X$4:$X$127)</f>
        <v>0</v>
      </c>
      <c r="Y136" s="125">
        <f>SUMIF($E$4:$E$127,"510",$Y$4:$Y$127)</f>
        <v>0</v>
      </c>
      <c r="Z136" s="125">
        <f>SUMIF($E$4:$E$127,"510",$Z$4:$Z$127)</f>
        <v>95879941</v>
      </c>
      <c r="AB136" s="128">
        <f t="shared" si="164"/>
        <v>0.84721032476347657</v>
      </c>
      <c r="AC136" s="30">
        <f t="shared" si="165"/>
        <v>825590345</v>
      </c>
      <c r="AD136" s="126">
        <f>SUMIF($E$4:$E$127,"510",$AD$4:$AD$127)</f>
        <v>0</v>
      </c>
      <c r="AE136" s="126">
        <f>SUMIF($E$4:$E$127,"510",$AE$4:$AE$127)</f>
        <v>0</v>
      </c>
      <c r="AF136" s="126">
        <f>SUMIF($E$4:$E$127,"510",$AF$4:$AF$127)</f>
        <v>0</v>
      </c>
      <c r="AG136" s="126">
        <f>SUMIF($E$4:$E$127,"510",$AG$4:$AG$127)</f>
        <v>0</v>
      </c>
      <c r="AH136" s="126">
        <f>SUMIF($E$4:$E$127,"510",$AH$4:$AH$127)</f>
        <v>737056119</v>
      </c>
      <c r="AI136" s="126">
        <f>SUMIF($E$4:$E$127,"510",$AI$4:$AI$127)</f>
        <v>14004396</v>
      </c>
      <c r="AJ136" s="126">
        <f>SUMIF($E$4:$E$127,"510",$AJ$4:$AJ$127)</f>
        <v>0</v>
      </c>
      <c r="AK136" s="126">
        <f>SUMIF($E$4:$E$127,"510",$AK$4:$AK$127)</f>
        <v>0</v>
      </c>
      <c r="AL136" s="126">
        <f>SUMIF($E$4:$E$127,"510",$AL$4:$AL$127)</f>
        <v>0</v>
      </c>
      <c r="AM136" s="126">
        <f>SUMIF($E$4:$E$127,"510",$AM$4:$AM$127)</f>
        <v>0</v>
      </c>
      <c r="AN136" s="126">
        <f>SUMIF($E$4:$E$127,"510",$AN$4:$AN$127)</f>
        <v>0</v>
      </c>
      <c r="AO136" s="126">
        <f>SUMIF($E$4:$E$127,"510",$AO$4:$AO$127)</f>
        <v>0</v>
      </c>
      <c r="AP136" s="126">
        <f>SUMIF($E$4:$E$127,"510",$AP$4:$AP$127)</f>
        <v>23081653</v>
      </c>
      <c r="AQ136" s="126">
        <f>SUMIF($E$4:$E$127,"510",$AQ$4:$AQ$127)</f>
        <v>1796640</v>
      </c>
      <c r="AR136" s="126">
        <f>SUMIF($E$4:$E$127,"510",$AR$4:$AR$127)</f>
        <v>0</v>
      </c>
      <c r="AS136" s="126">
        <f>SUMIF($E$4:$E$127,"510",$AS$4:$AS$127)</f>
        <v>0</v>
      </c>
      <c r="AT136" s="126">
        <f>SUMIF($E$4:$E$127,"510",$AT$4:$AT$127)</f>
        <v>0</v>
      </c>
      <c r="AU136" s="126">
        <f>SUMIF($E$4:$E$127,"510",$AU$4:$AU$127)</f>
        <v>0</v>
      </c>
      <c r="AV136" s="126">
        <f>SUMIF($E$4:$E$127," 510",$AV$4:$AV$127)</f>
        <v>0</v>
      </c>
      <c r="AW136" s="126">
        <f>SUMIF($E$4:$E$127,"510",$AW$4:$AW$127)</f>
        <v>49651537</v>
      </c>
      <c r="AX136" s="111">
        <f t="shared" si="166"/>
        <v>0.15278967523652343</v>
      </c>
      <c r="AY136" s="30">
        <f t="shared" si="167"/>
        <v>148890632</v>
      </c>
      <c r="AZ136" s="129">
        <f>SUMIF($E$4:$E$127,"510",$AZ$4:$AZ$127)</f>
        <v>0</v>
      </c>
      <c r="BA136" s="129">
        <f>SUMIF($E$4:$E$127,"510",$BA$4:$BA$127)</f>
        <v>29000000</v>
      </c>
      <c r="BB136" s="129">
        <f>SUMIF($E$4:$E$127,"510",$BB$4:$BB$127)</f>
        <v>0</v>
      </c>
      <c r="BC136" s="129">
        <f>SUMIF($E$4:$E$127,"510",$BC$4:$BC$127)</f>
        <v>56312435</v>
      </c>
      <c r="BD136" s="129">
        <f>SUMIF($E$4:$E$127,"510",$BD$4:$BD$127)</f>
        <v>0</v>
      </c>
      <c r="BE136" s="129">
        <f>SUMIF($E$4:$E$127,"510",$BE$4:$BE$127)</f>
        <v>0</v>
      </c>
      <c r="BF136" s="129">
        <f>SUMIF($E$4:$E$127,"510",$BF$4:$BF$127)</f>
        <v>0</v>
      </c>
      <c r="BG136" s="129">
        <f>SUMIF($E$4:$E$127,"510",$BG$4:$BG$127)</f>
        <v>0</v>
      </c>
      <c r="BH136" s="129">
        <f>SUMIF($E$4:$E$127,"510",$BH$4:$BH$127)</f>
        <v>0</v>
      </c>
      <c r="BI136" s="129">
        <f>SUMIF($E$4:$E$127,"510",$BI$4:$BI$127)</f>
        <v>0</v>
      </c>
      <c r="BJ136" s="129">
        <f>SUMIF($E$4:$E$127,"510",$BJ$4:$BJ$127)</f>
        <v>0</v>
      </c>
      <c r="BK136" s="129">
        <f>SUMIF($E$4:$E$127,"510",$BK$4:$BK$127)</f>
        <v>17349793</v>
      </c>
      <c r="BL136" s="129">
        <f>SUMIF($E$4:$E$127,"510",$BL$4:$BL$127)</f>
        <v>0</v>
      </c>
      <c r="BM136" s="129">
        <f>SUMIF($E$4:$E$127,"510",$BM$4:$BM$127)</f>
        <v>0</v>
      </c>
      <c r="BN136" s="129">
        <f>SUMIF($E$4:$E$127,"520",$BN$4:$BN$127)</f>
        <v>0</v>
      </c>
      <c r="BO136" s="129"/>
      <c r="BP136" s="129">
        <f>SUMIF($E$4:$E$127,"510",$BP$4:$BP$127)</f>
        <v>0</v>
      </c>
      <c r="BQ136" s="129">
        <f>SUMIF($E$4:$E$127,"510",$BQ$4:$BQ$127)</f>
        <v>0</v>
      </c>
      <c r="BR136" s="130">
        <f>SUMIF($E$4:$E$127,"510",$BR$4:$BR$127)</f>
        <v>46228404</v>
      </c>
      <c r="BS136" s="131">
        <f t="shared" si="168"/>
        <v>0.79090568332356481</v>
      </c>
      <c r="BT136" s="30">
        <f t="shared" si="169"/>
        <v>770722543</v>
      </c>
      <c r="BU136" s="126">
        <f>SUMIF($E$4:$E$127,"510",$BU$4:$BU$127)</f>
        <v>0</v>
      </c>
      <c r="BV136" s="126">
        <f>SUMIF($E$4:$E$127,"510",$BV$4:$BV$127)</f>
        <v>0</v>
      </c>
      <c r="BW136" s="126">
        <f>SUMIF($E$4:$E$127,"510",$BW$4:$BW$127)</f>
        <v>0</v>
      </c>
      <c r="BX136" s="126">
        <f>SUMIF($E$4:$E$127,"510",$BX$4:$BX$127)</f>
        <v>0</v>
      </c>
      <c r="BY136" s="126">
        <f>SUMIF($E$4:$E$127,"510",$BY$4:$BY$127)</f>
        <v>683750253</v>
      </c>
      <c r="BZ136" s="126">
        <f>SUMIF($E$4:$E$127,"510",$BZ$4:$BZ$127)</f>
        <v>14004396</v>
      </c>
      <c r="CA136" s="126">
        <f>SUMIF($E$4:$E$127,"510",$CA$4:$CA$127)</f>
        <v>0</v>
      </c>
      <c r="CB136" s="126">
        <f>SUMIF($E$4:$E$127,"510",$CB$4:$CB$127)</f>
        <v>0</v>
      </c>
      <c r="CC136" s="126">
        <f>SUMIF($E$4:$E$127,"510",$CC$4:$CC$127)</f>
        <v>0</v>
      </c>
      <c r="CD136" s="126">
        <f>SUMIF($E$4:$E$127,"510",$CD$4:$CD$127)</f>
        <v>0</v>
      </c>
      <c r="CE136" s="126">
        <f>SUMIF($E$4:$E$127,"510",$CE$4:$CE$127)</f>
        <v>0</v>
      </c>
      <c r="CF136" s="126">
        <f>SUMIF($E$4:$E$127,"510",$CF$4:$CF$127)</f>
        <v>0</v>
      </c>
      <c r="CG136" s="126">
        <f>SUMIF($E$4:$E$127,"510",$CG$4:$CG$127)</f>
        <v>23071121</v>
      </c>
      <c r="CH136" s="126">
        <f>SUMIF($E$4:$E$127,"510",$CH$4:$CH$127)</f>
        <v>1796640</v>
      </c>
      <c r="CI136" s="126">
        <f>SUMIF($E$4:$E$127,"510",$CI$4:$CI$127)</f>
        <v>0</v>
      </c>
      <c r="CJ136" s="126">
        <f>SUMIF($E$4:$E$127,"510",$CJ$4:$CJ$127)</f>
        <v>0</v>
      </c>
      <c r="CK136" s="126">
        <f>SUMIF($E$4:$E$127,"111",$CK$4:$CK$127)</f>
        <v>0</v>
      </c>
      <c r="CL136" s="126">
        <f>SUMIF($E$4:$E$127,"510",$CL$4:$CL$127)</f>
        <v>0</v>
      </c>
      <c r="CM136" s="126">
        <f>SUMIF($E$4:$E$127,"510",$CM$4:$CM$127)</f>
        <v>0</v>
      </c>
      <c r="CN136" s="132">
        <f>SUMIF($E$4:$E$127,"510",$CN$4:$CN$127)</f>
        <v>48100133</v>
      </c>
      <c r="CO136" s="27">
        <f t="shared" si="170"/>
        <v>0.20909431667643519</v>
      </c>
      <c r="CP136" s="30">
        <f t="shared" si="171"/>
        <v>203758434</v>
      </c>
      <c r="CQ136" s="129">
        <f>SUMIF($E$4:$E$127,"510",$CQ$4:$CQ$127)</f>
        <v>0</v>
      </c>
      <c r="CR136" s="129">
        <f>SUMIF($E$4:$E$127,"510",$CR$4:$CR$127)</f>
        <v>29000000</v>
      </c>
      <c r="CS136" s="129">
        <f>SUMIF($E$4:$E$127,"510",$CS$4:$CS$127)</f>
        <v>0</v>
      </c>
      <c r="CT136" s="129">
        <f>SUMIF($E$4:$E$127,"510",$CT$4:$CT$127)</f>
        <v>109618301</v>
      </c>
      <c r="CU136" s="129">
        <f>SUMIF($E$4:$E$127,"510",$CU$4:$CU$127)</f>
        <v>0</v>
      </c>
      <c r="CV136" s="129">
        <f>SUMIF($E$4:$E$127,"510",$CV$4:$CV$127)</f>
        <v>0</v>
      </c>
      <c r="CW136" s="133">
        <f>SUMIF($E$4:$E$127,"510",$CW$4:$CW$127)</f>
        <v>0</v>
      </c>
      <c r="CX136" s="133">
        <f>SUMIF($E$4:$E$127,"510",$CX$4:$CX$127)</f>
        <v>0</v>
      </c>
      <c r="CY136" s="133">
        <f>SUMIF($E$4:$E$127,"510",$CY$4:$CY$127)</f>
        <v>0</v>
      </c>
      <c r="CZ136" s="133">
        <f>SUMIF($E$4:$E$127,"510",$CZ$4:$CZ$127)</f>
        <v>0</v>
      </c>
      <c r="DA136" s="133">
        <f>SUMIF($E$4:$E$127,"510",$DA$4:$DA$127)</f>
        <v>0</v>
      </c>
      <c r="DB136" s="133">
        <f>SUMIF($E$4:$E$127,"510",$DB$4:$DB$127)</f>
        <v>17360325</v>
      </c>
      <c r="DC136" s="133">
        <f>SUMIF($E$4:$E$127,"510",$DC$4:$DC$127)</f>
        <v>0</v>
      </c>
      <c r="DD136" s="133">
        <f>SUMIF($E$4:$E$127,"510",$DD$4:$DD$127)</f>
        <v>0</v>
      </c>
      <c r="DE136" s="133">
        <f>SUMIF($E$4:$E$127,"510",$DE$4:$DE$127)</f>
        <v>0</v>
      </c>
      <c r="DF136" s="133">
        <f>SUMIF($E$4:$E$127,"510",$DF$4:$DF$127)</f>
        <v>0</v>
      </c>
      <c r="DG136" s="133">
        <f>SUMIF($E$4:$E$127,"510",$DG$4:$DG$127)</f>
        <v>0</v>
      </c>
      <c r="DH136" s="133">
        <f>SUMIF($E$4:$E$127,"510",$DH$4:$DH$127)</f>
        <v>0</v>
      </c>
      <c r="DI136" s="133">
        <f>SUMIF($E$4:$E$127,"510",$DI$4:$DI$127)</f>
        <v>47779808</v>
      </c>
      <c r="DK136" s="188" t="s">
        <v>398</v>
      </c>
      <c r="DL136" s="188"/>
      <c r="DM136" s="190">
        <v>4337106780</v>
      </c>
      <c r="DN136" s="190">
        <v>2516075914</v>
      </c>
      <c r="DO136" s="192">
        <v>0.58009999999999995</v>
      </c>
    </row>
    <row r="137" spans="3:119" x14ac:dyDescent="0.25">
      <c r="C137" s="135"/>
      <c r="D137" s="124" t="s">
        <v>366</v>
      </c>
      <c r="E137" s="117">
        <v>520</v>
      </c>
      <c r="F137" s="125"/>
      <c r="G137" s="126">
        <f>SUMIF($E$4:$E$127,"520",$G$4:$G$127)</f>
        <v>1622930241</v>
      </c>
      <c r="H137" s="127">
        <f>SUMIF($E$4:$E$127,"520",$H$4:$H$127)</f>
        <v>0</v>
      </c>
      <c r="I137" s="127">
        <f>SUMIF($E$4:$E$127,"520",$I$4:$I$127)</f>
        <v>0</v>
      </c>
      <c r="J137" s="126">
        <f>SUMIF($E$4:$E$127,"520",$J$4:$J$127)</f>
        <v>0</v>
      </c>
      <c r="K137" s="125">
        <f>SUMIF($E$4:$E$127,"520",$K$4:$K$127)</f>
        <v>520000000</v>
      </c>
      <c r="L137" s="125">
        <f>SUMIF($E$4:$E$127,"520",$L$4:$L$127)</f>
        <v>50000000</v>
      </c>
      <c r="M137" s="125">
        <f>SUMIF($E$4:$E$127,"520",$M$4:$M$127)</f>
        <v>0</v>
      </c>
      <c r="N137" s="125">
        <f>SUMIF($E$4:$E$127,"520",$N$4:$N$127)</f>
        <v>0</v>
      </c>
      <c r="O137" s="125">
        <f>SUMIF($E$4:$E$127,"520",$O$4:$O$127)</f>
        <v>0</v>
      </c>
      <c r="P137" s="125">
        <f>SUMIF($E$4:$E$127,"520",$P$4:$P$127)</f>
        <v>0</v>
      </c>
      <c r="Q137" s="125">
        <f>SUMIF($E$4:$E$127,"520",$Q$4:$Q$127)</f>
        <v>0</v>
      </c>
      <c r="R137" s="125">
        <f>SUMIF($E$4:$E$127,"520",$R$4:$R$127)</f>
        <v>200000000</v>
      </c>
      <c r="S137" s="125">
        <f>SUMIF($E$4:$E$127,"520",$S$4:$S$127)</f>
        <v>333901442</v>
      </c>
      <c r="T137" s="125">
        <f>SUMIF($E$4:$E$127,"520",$T$4:$T$127)</f>
        <v>0</v>
      </c>
      <c r="U137" s="125">
        <f>SUMIF($E$4:$E$127,"520",$U$4:$U$127)</f>
        <v>0</v>
      </c>
      <c r="V137" s="125">
        <f>SUMIF($E$4:$E$119,"520",$V$4:$V$119)</f>
        <v>0</v>
      </c>
      <c r="W137" s="125"/>
      <c r="X137" s="125">
        <f>SUMIF($E$4:$E$127,"520",$X$4:$X$127)</f>
        <v>0</v>
      </c>
      <c r="Y137" s="125">
        <f>SUMIF($E$4:$E$127,"520",$Y$4:$Y$127)</f>
        <v>0</v>
      </c>
      <c r="Z137" s="125">
        <f>SUMIF($E$4:$E$127,"520",$Z$4:$Z$127)</f>
        <v>519028799</v>
      </c>
      <c r="AB137" s="128">
        <f t="shared" si="164"/>
        <v>0.78489074010667848</v>
      </c>
      <c r="AC137" s="30">
        <f t="shared" si="165"/>
        <v>1273822918</v>
      </c>
      <c r="AD137" s="126">
        <f>SUMIF($E$4:$E$127,"520",$AD$4:$AD$127)</f>
        <v>0</v>
      </c>
      <c r="AE137" s="126">
        <f>SUMIF($E$4:$E$127,"520",$AE$4:$AE$127)</f>
        <v>0</v>
      </c>
      <c r="AF137" s="126">
        <f>SUMIF($E$4:$E$127,"520",$AF$4:$AF$127)</f>
        <v>0</v>
      </c>
      <c r="AG137" s="126">
        <f>SUMIF($E$4:$E$127,"520",$AG$4:$AG$127)</f>
        <v>0</v>
      </c>
      <c r="AH137" s="126">
        <f>SUMIF($E$4:$E$127,"520",$AH$4:$AH$127)</f>
        <v>314186967</v>
      </c>
      <c r="AI137" s="126">
        <f>SUMIF($E$4:$E$127,"520",$AI$4:$AI$127)</f>
        <v>35855289</v>
      </c>
      <c r="AJ137" s="126">
        <f>SUMIF($E$4:$E$127,"520",$AJ$4:$AJ$127)</f>
        <v>0</v>
      </c>
      <c r="AK137" s="126">
        <f>SUMIF($E$4:$E$127,"520",$AK$4:$AK$127)</f>
        <v>0</v>
      </c>
      <c r="AL137" s="126">
        <f>SUMIF($E$4:$E$127,"520",$AL$4:$AL$127)</f>
        <v>0</v>
      </c>
      <c r="AM137" s="126">
        <f>SUMIF($E$4:$E$127,"520",$AM$4:$AM$127)</f>
        <v>0</v>
      </c>
      <c r="AN137" s="126">
        <f>SUMIF($E$4:$E$127,"520",$AN$4:$AN$127)</f>
        <v>0</v>
      </c>
      <c r="AO137" s="126">
        <f>SUMIF($E$4:$E$127,"520",$AO$4:$AO$127)</f>
        <v>196388655</v>
      </c>
      <c r="AP137" s="126">
        <f>SUMIF($E$4:$E$127,"520",$AP$4:$AP$127)</f>
        <v>286026149</v>
      </c>
      <c r="AQ137" s="126">
        <f>SUMIF($E$4:$E$127,"520",$AQ$4:$AQ$127)</f>
        <v>0</v>
      </c>
      <c r="AR137" s="126">
        <f>SUMIF($E$4:$E$127,"520",$AR$4:$AR$127)</f>
        <v>0</v>
      </c>
      <c r="AS137" s="126">
        <f>SUMIF($E$4:$E$127,"520",$AS$4:$AS$127)</f>
        <v>0</v>
      </c>
      <c r="AT137" s="126">
        <f>SUMIF($E$4:$E$127,"520",$AT$4:$AT$127)</f>
        <v>0</v>
      </c>
      <c r="AU137" s="126">
        <f>SUMIF($E$4:$E$127,"520",$AU$4:$AU$127)</f>
        <v>0</v>
      </c>
      <c r="AV137" s="126">
        <f>SUMIF($E$4:$E$127,"520",$AV$4:$AV$127)</f>
        <v>0</v>
      </c>
      <c r="AW137" s="126">
        <f>SUMIF($E$4:$E$127,"520",$AW$4:$AW$127)</f>
        <v>441365858</v>
      </c>
      <c r="AX137" s="111">
        <f t="shared" si="166"/>
        <v>0.21510925989332152</v>
      </c>
      <c r="AY137" s="30">
        <f t="shared" si="167"/>
        <v>349107323</v>
      </c>
      <c r="AZ137" s="129">
        <f>SUMIF($E$4:$E$127,"520",$AZ$4:$AZ$127)</f>
        <v>0</v>
      </c>
      <c r="BA137" s="129">
        <f>SUMIF($E$4:$E$127,"520",$BA$4:$BA$127)</f>
        <v>0</v>
      </c>
      <c r="BB137" s="129">
        <f>SUMIF($E$4:$E$127,"520",$BB$4:$BB$127)</f>
        <v>0</v>
      </c>
      <c r="BC137" s="129">
        <f>SUMIF($E$4:$E$127,"520",$BC$4:$BC$127)</f>
        <v>205813033</v>
      </c>
      <c r="BD137" s="129">
        <f>SUMIF($E$4:$E$127,"520",$BD$4:$BD$127)</f>
        <v>14144711</v>
      </c>
      <c r="BE137" s="129">
        <f>SUMIF($E$4:$E$127,"520",$BE$4:$BE$127)</f>
        <v>0</v>
      </c>
      <c r="BF137" s="129">
        <f>SUMIF($E$4:$E$127,"520",$BF$4:$BF$127)</f>
        <v>0</v>
      </c>
      <c r="BG137" s="129">
        <f>SUMIF($E$4:$E$127,"520",$BG$4:$BG$127)</f>
        <v>0</v>
      </c>
      <c r="BH137" s="129">
        <f>SUMIF($E$4:$E$127,"520",$BH$4:$BH$127)</f>
        <v>0</v>
      </c>
      <c r="BI137" s="129">
        <f>SUMIF($E$4:$E$127,"520",$BI$4:$BI$127)</f>
        <v>0</v>
      </c>
      <c r="BJ137" s="129">
        <f>SUMIF($E$4:$E$127,"520",$BJ$4:$BJ$127)</f>
        <v>3611345</v>
      </c>
      <c r="BK137" s="129">
        <f>SUMIF($E$4:$E$127,"520",$BK$4:$BK$127)</f>
        <v>47875293</v>
      </c>
      <c r="BL137" s="129">
        <f>SUMIF($E$4:$E$127,"520",$BL$4:$BL$127)</f>
        <v>0</v>
      </c>
      <c r="BM137" s="129">
        <f>SUMIF($E$4:$E$127,"520",$BM$4:$BM$127)</f>
        <v>0</v>
      </c>
      <c r="BN137" s="129">
        <f>SUMIF($E$4:$E$127,"111",$BN$4:$BN$127)</f>
        <v>0</v>
      </c>
      <c r="BO137" s="129"/>
      <c r="BP137" s="129">
        <f>SUMIF($E$4:$E$127,"520",$BP$4:$BP$127)</f>
        <v>0</v>
      </c>
      <c r="BQ137" s="129">
        <f>SUMIF($E$4:$E$127,"520",$BQ$4:$BQ$127)</f>
        <v>0</v>
      </c>
      <c r="BR137" s="130">
        <f>SUMIF($E$4:$E$127,"520",$BR$4:$BR$127)</f>
        <v>77662941</v>
      </c>
      <c r="BS137" s="131">
        <f t="shared" si="168"/>
        <v>0.70239513763549377</v>
      </c>
      <c r="BT137" s="30">
        <f t="shared" si="169"/>
        <v>1139938310</v>
      </c>
      <c r="BU137" s="126">
        <f>SUMIF($E$4:$E$127,"520",$BU$4:$BU$127)</f>
        <v>0</v>
      </c>
      <c r="BV137" s="126">
        <f>SUMIF($E$4:$E$127,"520",$BV$4:$BV$127)</f>
        <v>0</v>
      </c>
      <c r="BW137" s="126">
        <f>SUMIF($E$4:$E$127,"520",$BW$4:$BW$127)</f>
        <v>0</v>
      </c>
      <c r="BX137" s="126">
        <f>SUMIF($E$4:$E$127,"520",$BX$4:$BX$127)</f>
        <v>0</v>
      </c>
      <c r="BY137" s="126">
        <f>SUMIF($E$4:$E$127,"520",$BY$4:$BY$127)</f>
        <v>291597459</v>
      </c>
      <c r="BZ137" s="126">
        <f>SUMIF($E$4:$E$127,"520",$BZ$4:$BZ$127)</f>
        <v>26855289</v>
      </c>
      <c r="CA137" s="126">
        <f>SUMIF($E$4:$E$127,"520",$CA$4:$CA$127)</f>
        <v>0</v>
      </c>
      <c r="CB137" s="126">
        <f>SUMIF($E$4:$E$127,"520",$CB$4:$CB$127)</f>
        <v>0</v>
      </c>
      <c r="CC137" s="126">
        <f>SUMIF($E$4:$E$127,"520",$CC$4:$CC$127)</f>
        <v>0</v>
      </c>
      <c r="CD137" s="126">
        <f>SUMIF($E$4:$E$127,"520",$CD$4:$CD$127)</f>
        <v>0</v>
      </c>
      <c r="CE137" s="126">
        <f>SUMIF($E$4:$E$127,"520",$CE$4:$CE$127)</f>
        <v>0</v>
      </c>
      <c r="CF137" s="126">
        <f>SUMIF($E$4:$E$127,"520",$CF$4:$CF$127)</f>
        <v>185375614</v>
      </c>
      <c r="CG137" s="126">
        <f>SUMIF($E$4:$E$127,"520",$CG$4:$CG$127)</f>
        <v>236850282</v>
      </c>
      <c r="CH137" s="126">
        <f>SUMIF($E$4:$E$127,"520",$CH$4:$CH$127)</f>
        <v>0</v>
      </c>
      <c r="CI137" s="126">
        <f>SUMIF($E$4:$E$127,"520",$CI$4:$CI$127)</f>
        <v>0</v>
      </c>
      <c r="CJ137" s="126">
        <f>SUMIF($E$4:$E$127,"520",$CJ$4:$CJ$127)</f>
        <v>0</v>
      </c>
      <c r="CK137" s="126">
        <f>SUMIF($E$4:$E$127,"111",$CK$4:$CK$127)</f>
        <v>0</v>
      </c>
      <c r="CL137" s="126">
        <f>SUMIF($E$4:$E$127,"520",$CL$4:$CL$127)</f>
        <v>0</v>
      </c>
      <c r="CM137" s="126">
        <f>SUMIF($E$4:$E$127,"520",$CM$4:$CM$127)</f>
        <v>0</v>
      </c>
      <c r="CN137" s="132">
        <f>SUMIF($E$4:$E$127,"520",$CN$4:$CN$127)</f>
        <v>399259666</v>
      </c>
      <c r="CO137" s="27">
        <f t="shared" si="170"/>
        <v>0.29760486236450623</v>
      </c>
      <c r="CP137" s="30">
        <f t="shared" si="171"/>
        <v>482991931</v>
      </c>
      <c r="CQ137" s="129">
        <f>SUMIF($E$4:$E$127,"520",$CQ$4:$CQ$127)</f>
        <v>0</v>
      </c>
      <c r="CR137" s="129">
        <f>SUMIF($E$4:$E$127,"520",$CR$4:$CR$127)</f>
        <v>0</v>
      </c>
      <c r="CS137" s="129">
        <f>SUMIF($E$4:$E$127,"520",$CS$4:$CS$127)</f>
        <v>0</v>
      </c>
      <c r="CT137" s="129">
        <f>SUMIF($E$4:$E$127,"520",$CT$4:$CT$127)</f>
        <v>228402541</v>
      </c>
      <c r="CU137" s="129">
        <f>SUMIF($E$4:$E$127,"520",$CU$4:$CU$127)</f>
        <v>23144711</v>
      </c>
      <c r="CV137" s="129">
        <f>SUMIF($E$4:$E$127,"520",$CV$4:$CV$127)</f>
        <v>0</v>
      </c>
      <c r="CW137" s="133">
        <f>SUMIF($E$4:$E$127,"520",$CW$4:$CW$127)</f>
        <v>0</v>
      </c>
      <c r="CX137" s="133">
        <f>SUMIF($E$4:$E$127,"520",$CX$4:$CX$127)</f>
        <v>0</v>
      </c>
      <c r="CY137" s="133">
        <f>SUMIF($E$4:$E$127,"520",$CY$4:$CY$127)</f>
        <v>0</v>
      </c>
      <c r="CZ137" s="133">
        <f>SUMIF($E$4:$E$127,"520",$CZ$4:$CZ$127)</f>
        <v>0</v>
      </c>
      <c r="DA137" s="133">
        <f>SUMIF($E$4:$E$127,"520",$DA$4:$DA$127)</f>
        <v>14624386</v>
      </c>
      <c r="DB137" s="133">
        <f>SUMIF($E$4:$E$127,"520",$DB$4:$DB$127)</f>
        <v>97051160</v>
      </c>
      <c r="DC137" s="133">
        <f>SUMIF($E$4:$E$127,"520",$DC$4:$DC$127)</f>
        <v>0</v>
      </c>
      <c r="DD137" s="133">
        <f>SUMIF($E$4:$E$127,"520",$DD$4:$DD$127)</f>
        <v>0</v>
      </c>
      <c r="DE137" s="133">
        <f>SUMIF($E$4:$E$127,"520",$DE$4:$DE$127)</f>
        <v>0</v>
      </c>
      <c r="DF137" s="133">
        <f>SUMIF($E$4:$E$127,"520",$DF$4:$DF$127)</f>
        <v>0</v>
      </c>
      <c r="DG137" s="133">
        <f>SUMIF($E$4:$E$127,"520",$DG$4:$DG$127)</f>
        <v>0</v>
      </c>
      <c r="DH137" s="133">
        <f>SUMIF($E$4:$E$127,"520",$DH$4:$DH$127)</f>
        <v>0</v>
      </c>
      <c r="DI137" s="133">
        <f>SUMIF($E$4:$E$127,"520",$DI$4:$DI$127)</f>
        <v>119769133</v>
      </c>
      <c r="DK137" s="188" t="s">
        <v>365</v>
      </c>
      <c r="DL137" s="188"/>
      <c r="DM137" s="190">
        <v>974480977</v>
      </c>
      <c r="DN137" s="190">
        <v>770722543</v>
      </c>
      <c r="DO137" s="192">
        <v>0.79090000000000005</v>
      </c>
    </row>
    <row r="138" spans="3:119" ht="25.5" x14ac:dyDescent="0.25">
      <c r="C138" s="135"/>
      <c r="D138" s="124" t="s">
        <v>367</v>
      </c>
      <c r="E138" s="117" t="s">
        <v>339</v>
      </c>
      <c r="F138" s="125"/>
      <c r="G138" s="126">
        <f>SUMIF($E$4:$E$127,"520-2",$G$4:$G$127)</f>
        <v>3185000000</v>
      </c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5">
        <f>SUMIF($E$4:$E$127,"520-2",$T$4:$T$127)</f>
        <v>485000000</v>
      </c>
      <c r="U138" s="127"/>
      <c r="V138" s="127"/>
      <c r="W138" s="127"/>
      <c r="X138" s="125">
        <f>SUMIF($E$4:$E$127,"520-2",$X$4:$X$127)</f>
        <v>2700000000</v>
      </c>
      <c r="Y138" s="127"/>
      <c r="Z138" s="125">
        <f>SUMIF($E$4:$E$127,"520-2",$Z$4:$Z$127)</f>
        <v>0</v>
      </c>
      <c r="AB138" s="128">
        <f t="shared" si="164"/>
        <v>1</v>
      </c>
      <c r="AC138" s="30">
        <f t="shared" si="165"/>
        <v>3185000000</v>
      </c>
      <c r="AD138" s="126"/>
      <c r="AE138" s="126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>
        <f>SUMIF($E$4:$E$127,"520-2",$AQ$4:$AQ$127)</f>
        <v>485000000</v>
      </c>
      <c r="AR138" s="126"/>
      <c r="AS138" s="126"/>
      <c r="AT138" s="126">
        <f>SUMIF($E$4:$E$127,"520-2",$AT$4:$AT$127)</f>
        <v>0</v>
      </c>
      <c r="AU138" s="126">
        <f>SUMIF($E$4:$E$127,"520-2",$AU$4:$AU$127)</f>
        <v>2700000000</v>
      </c>
      <c r="AV138" s="126"/>
      <c r="AW138" s="126"/>
      <c r="AX138" s="111">
        <f t="shared" si="166"/>
        <v>0</v>
      </c>
      <c r="AY138" s="30">
        <f t="shared" si="167"/>
        <v>0</v>
      </c>
      <c r="AZ138" s="129"/>
      <c r="BA138" s="129"/>
      <c r="BB138" s="129"/>
      <c r="BC138" s="129"/>
      <c r="BD138" s="129"/>
      <c r="BE138" s="129"/>
      <c r="BF138" s="129"/>
      <c r="BG138" s="129"/>
      <c r="BH138" s="129"/>
      <c r="BI138" s="129"/>
      <c r="BJ138" s="129"/>
      <c r="BK138" s="129"/>
      <c r="BL138" s="129">
        <f>SUMIF($E$4:$E$127,"520-2",$BL$4:$BL$127)</f>
        <v>0</v>
      </c>
      <c r="BM138" s="129"/>
      <c r="BN138" s="129"/>
      <c r="BO138" s="129"/>
      <c r="BP138" s="129">
        <f>SUMIF($E$4:$E$127,"520-2",$BP$4:$BP$127)</f>
        <v>0</v>
      </c>
      <c r="BQ138" s="129"/>
      <c r="BR138" s="130"/>
      <c r="BS138" s="131">
        <f t="shared" si="168"/>
        <v>0.25496371679748825</v>
      </c>
      <c r="BT138" s="30">
        <f>SUM(BU138:CN138)</f>
        <v>812059438</v>
      </c>
      <c r="BU138" s="132"/>
      <c r="BV138" s="132"/>
      <c r="BW138" s="132"/>
      <c r="BX138" s="132"/>
      <c r="BY138" s="126"/>
      <c r="BZ138" s="126"/>
      <c r="CA138" s="126"/>
      <c r="CB138" s="126"/>
      <c r="CC138" s="126"/>
      <c r="CD138" s="126"/>
      <c r="CE138" s="126"/>
      <c r="CF138" s="126"/>
      <c r="CG138" s="126"/>
      <c r="CH138" s="126">
        <f>SUMIF($E$4:$E$127,"520-2",$CH$4:$CH$127)</f>
        <v>359172189</v>
      </c>
      <c r="CI138" s="126"/>
      <c r="CJ138" s="126"/>
      <c r="CK138" s="126">
        <f>SUMIF($E$4:$E$127,"111",$CK$4:$CK$127)</f>
        <v>0</v>
      </c>
      <c r="CL138" s="126">
        <f>SUMIF($E$4:$E$127,"520-2",$CL$4:$CL$127)</f>
        <v>452887249</v>
      </c>
      <c r="CM138" s="126"/>
      <c r="CN138" s="132"/>
      <c r="CO138" s="27">
        <f t="shared" si="170"/>
        <v>0.7450362832025117</v>
      </c>
      <c r="CP138" s="30">
        <f t="shared" si="171"/>
        <v>2372940562</v>
      </c>
      <c r="CQ138" s="130"/>
      <c r="CR138" s="130"/>
      <c r="CS138" s="130"/>
      <c r="CT138" s="129"/>
      <c r="CU138" s="129"/>
      <c r="CV138" s="129"/>
      <c r="CW138" s="133"/>
      <c r="CX138" s="133"/>
      <c r="CY138" s="133"/>
      <c r="CZ138" s="133"/>
      <c r="DA138" s="133"/>
      <c r="DB138" s="133"/>
      <c r="DC138" s="133">
        <f>SUMIF($E$4:$E$127,"520-2",$DC$4:$DC$127)</f>
        <v>125827811</v>
      </c>
      <c r="DD138" s="133"/>
      <c r="DE138" s="133"/>
      <c r="DF138" s="133">
        <f>SUMIF($E$4:$E$127,"520-2",$DF$4:$DF$127)</f>
        <v>0</v>
      </c>
      <c r="DG138" s="133">
        <f>SUMIF($E$4:$E$127,"520-2",$DG$4:$DG$127)</f>
        <v>2247112751</v>
      </c>
      <c r="DH138" s="133"/>
      <c r="DI138" s="133"/>
      <c r="DK138" s="273" t="s">
        <v>399</v>
      </c>
      <c r="DL138" s="273"/>
      <c r="DM138" s="190">
        <v>1622930241</v>
      </c>
      <c r="DN138" s="190">
        <v>1139938310</v>
      </c>
      <c r="DO138" s="194">
        <v>0.70240000000000002</v>
      </c>
    </row>
    <row r="139" spans="3:119" x14ac:dyDescent="0.25">
      <c r="C139" s="135"/>
      <c r="D139" s="124" t="s">
        <v>368</v>
      </c>
      <c r="E139" s="1"/>
      <c r="F139" s="137"/>
      <c r="G139" s="138">
        <f t="shared" ref="G139:Z139" si="172">SUM(G132:G138)</f>
        <v>19529263552</v>
      </c>
      <c r="H139" s="138">
        <f t="shared" si="172"/>
        <v>0</v>
      </c>
      <c r="I139" s="138">
        <f t="shared" si="172"/>
        <v>8458835637</v>
      </c>
      <c r="J139" s="138">
        <f t="shared" si="172"/>
        <v>171003327</v>
      </c>
      <c r="K139" s="138">
        <f t="shared" si="172"/>
        <v>1899736650</v>
      </c>
      <c r="L139" s="138">
        <f t="shared" si="172"/>
        <v>138372986</v>
      </c>
      <c r="M139" s="138">
        <f t="shared" si="172"/>
        <v>54387</v>
      </c>
      <c r="N139" s="138">
        <f t="shared" si="172"/>
        <v>30665828</v>
      </c>
      <c r="O139" s="138">
        <f t="shared" si="172"/>
        <v>1940856</v>
      </c>
      <c r="P139" s="138">
        <f t="shared" si="172"/>
        <v>3438802</v>
      </c>
      <c r="Q139" s="138">
        <f t="shared" si="172"/>
        <v>345941457</v>
      </c>
      <c r="R139" s="138">
        <f t="shared" si="172"/>
        <v>1544000000</v>
      </c>
      <c r="S139" s="138">
        <f t="shared" si="172"/>
        <v>1142029623</v>
      </c>
      <c r="T139" s="138">
        <f t="shared" si="172"/>
        <v>486796640</v>
      </c>
      <c r="U139" s="138">
        <f t="shared" si="172"/>
        <v>1054833768</v>
      </c>
      <c r="V139" s="138">
        <f t="shared" si="172"/>
        <v>0</v>
      </c>
      <c r="W139" s="138">
        <f t="shared" si="172"/>
        <v>11169156</v>
      </c>
      <c r="X139" s="138">
        <f t="shared" si="172"/>
        <v>2700000000</v>
      </c>
      <c r="Y139" s="138">
        <f t="shared" si="172"/>
        <v>204741836</v>
      </c>
      <c r="Z139" s="138">
        <f t="shared" si="172"/>
        <v>1335702599</v>
      </c>
      <c r="AA139" s="139">
        <f>SUM(AA132:AA137)</f>
        <v>0</v>
      </c>
      <c r="AB139" s="128">
        <f t="shared" si="164"/>
        <v>0.69160037243784334</v>
      </c>
      <c r="AC139" s="138">
        <f t="shared" ref="AC139:AW139" si="173">SUM(AC132:AC138)</f>
        <v>13506445946</v>
      </c>
      <c r="AD139" s="138">
        <f t="shared" si="173"/>
        <v>0</v>
      </c>
      <c r="AE139" s="138">
        <f t="shared" si="173"/>
        <v>0</v>
      </c>
      <c r="AF139" s="138">
        <f t="shared" si="173"/>
        <v>4767090027</v>
      </c>
      <c r="AG139" s="138">
        <f t="shared" si="173"/>
        <v>52484687</v>
      </c>
      <c r="AH139" s="138">
        <f t="shared" si="173"/>
        <v>1492380652</v>
      </c>
      <c r="AI139" s="138">
        <f t="shared" si="173"/>
        <v>84259685</v>
      </c>
      <c r="AJ139" s="138">
        <f t="shared" si="173"/>
        <v>0</v>
      </c>
      <c r="AK139" s="138">
        <f t="shared" si="173"/>
        <v>0</v>
      </c>
      <c r="AL139" s="138">
        <f t="shared" si="173"/>
        <v>0</v>
      </c>
      <c r="AM139" s="138">
        <f t="shared" si="173"/>
        <v>0</v>
      </c>
      <c r="AN139" s="138">
        <f t="shared" si="173"/>
        <v>164856575</v>
      </c>
      <c r="AO139" s="138">
        <f t="shared" si="173"/>
        <v>1496388655</v>
      </c>
      <c r="AP139" s="138">
        <f t="shared" si="173"/>
        <v>829874374</v>
      </c>
      <c r="AQ139" s="138">
        <f t="shared" si="173"/>
        <v>486796640</v>
      </c>
      <c r="AR139" s="138">
        <f t="shared" si="173"/>
        <v>760832261</v>
      </c>
      <c r="AS139" s="138">
        <f t="shared" si="173"/>
        <v>0</v>
      </c>
      <c r="AT139" s="138">
        <f t="shared" si="173"/>
        <v>0</v>
      </c>
      <c r="AU139" s="138">
        <f t="shared" si="173"/>
        <v>2700000000</v>
      </c>
      <c r="AV139" s="138">
        <f t="shared" si="173"/>
        <v>23350298</v>
      </c>
      <c r="AW139" s="138">
        <f t="shared" si="173"/>
        <v>648132092</v>
      </c>
      <c r="AX139" s="111">
        <f t="shared" si="166"/>
        <v>0.30839962756215666</v>
      </c>
      <c r="AY139" s="140">
        <f t="shared" ref="AY139:BT139" si="174">SUM(AY132:AY138)</f>
        <v>6022817606</v>
      </c>
      <c r="AZ139" s="140">
        <f t="shared" si="174"/>
        <v>0</v>
      </c>
      <c r="BA139" s="140">
        <f t="shared" si="174"/>
        <v>3691745610</v>
      </c>
      <c r="BB139" s="140">
        <f t="shared" si="174"/>
        <v>118518640</v>
      </c>
      <c r="BC139" s="140">
        <f t="shared" si="174"/>
        <v>407355998</v>
      </c>
      <c r="BD139" s="140">
        <f t="shared" si="174"/>
        <v>54113301</v>
      </c>
      <c r="BE139" s="140">
        <f t="shared" si="174"/>
        <v>54387</v>
      </c>
      <c r="BF139" s="140">
        <f t="shared" si="174"/>
        <v>30665828</v>
      </c>
      <c r="BG139" s="140">
        <f t="shared" si="174"/>
        <v>1940856</v>
      </c>
      <c r="BH139" s="140">
        <f t="shared" si="174"/>
        <v>3438802</v>
      </c>
      <c r="BI139" s="140">
        <f t="shared" si="174"/>
        <v>181084882</v>
      </c>
      <c r="BJ139" s="140">
        <f t="shared" si="174"/>
        <v>47611345</v>
      </c>
      <c r="BK139" s="140">
        <f t="shared" si="174"/>
        <v>312155249</v>
      </c>
      <c r="BL139" s="140">
        <f t="shared" si="174"/>
        <v>0</v>
      </c>
      <c r="BM139" s="140">
        <f t="shared" si="174"/>
        <v>294001507</v>
      </c>
      <c r="BN139" s="140">
        <f t="shared" si="174"/>
        <v>0</v>
      </c>
      <c r="BO139" s="140">
        <f t="shared" si="174"/>
        <v>11169156</v>
      </c>
      <c r="BP139" s="140">
        <f t="shared" si="174"/>
        <v>0</v>
      </c>
      <c r="BQ139" s="140">
        <f t="shared" si="174"/>
        <v>181391538</v>
      </c>
      <c r="BR139" s="140">
        <f t="shared" si="174"/>
        <v>687570507</v>
      </c>
      <c r="BS139" s="131">
        <f t="shared" si="168"/>
        <v>0.41857443278565676</v>
      </c>
      <c r="BT139" s="140">
        <f t="shared" si="174"/>
        <v>8174450414</v>
      </c>
      <c r="BU139" s="30">
        <f t="shared" ref="BU139:CN139" si="175">SUM(BU132:BU138)</f>
        <v>0</v>
      </c>
      <c r="BV139" s="30">
        <f t="shared" si="175"/>
        <v>0</v>
      </c>
      <c r="BW139" s="30">
        <f t="shared" si="175"/>
        <v>2840089851</v>
      </c>
      <c r="BX139" s="30">
        <f t="shared" si="175"/>
        <v>45348340</v>
      </c>
      <c r="BY139" s="30">
        <f t="shared" si="175"/>
        <v>1243935712</v>
      </c>
      <c r="BZ139" s="30">
        <f t="shared" si="175"/>
        <v>40859685</v>
      </c>
      <c r="CA139" s="30">
        <f t="shared" si="175"/>
        <v>0</v>
      </c>
      <c r="CB139" s="30">
        <f t="shared" si="175"/>
        <v>0</v>
      </c>
      <c r="CC139" s="30">
        <f t="shared" si="175"/>
        <v>0</v>
      </c>
      <c r="CD139" s="30">
        <f t="shared" si="175"/>
        <v>0</v>
      </c>
      <c r="CE139" s="30">
        <f t="shared" si="175"/>
        <v>94856575</v>
      </c>
      <c r="CF139" s="30">
        <f t="shared" si="175"/>
        <v>1058288791</v>
      </c>
      <c r="CG139" s="30">
        <f t="shared" si="175"/>
        <v>736438302</v>
      </c>
      <c r="CH139" s="30">
        <f t="shared" si="175"/>
        <v>360968829</v>
      </c>
      <c r="CI139" s="30">
        <f t="shared" si="175"/>
        <v>697998018</v>
      </c>
      <c r="CJ139" s="30">
        <f t="shared" si="175"/>
        <v>0</v>
      </c>
      <c r="CK139" s="30">
        <f t="shared" si="175"/>
        <v>0</v>
      </c>
      <c r="CL139" s="30">
        <f t="shared" si="175"/>
        <v>452887249</v>
      </c>
      <c r="CM139" s="30">
        <f t="shared" si="175"/>
        <v>23350298</v>
      </c>
      <c r="CN139" s="30">
        <f t="shared" si="175"/>
        <v>579428764</v>
      </c>
      <c r="CO139" s="27">
        <f t="shared" si="170"/>
        <v>0.58142556721434324</v>
      </c>
      <c r="CP139" s="138">
        <f t="shared" ref="CP139:DI139" ca="1" si="176">SUM(CP132:CP138)</f>
        <v>11354813138</v>
      </c>
      <c r="CQ139" s="138">
        <f t="shared" ca="1" si="176"/>
        <v>0</v>
      </c>
      <c r="CR139" s="138">
        <f t="shared" si="176"/>
        <v>5618745786</v>
      </c>
      <c r="CS139" s="138">
        <f t="shared" si="176"/>
        <v>125654987</v>
      </c>
      <c r="CT139" s="138">
        <f t="shared" si="176"/>
        <v>655800938</v>
      </c>
      <c r="CU139" s="138">
        <f t="shared" si="176"/>
        <v>97513301</v>
      </c>
      <c r="CV139" s="138">
        <f t="shared" si="176"/>
        <v>54387</v>
      </c>
      <c r="CW139" s="138">
        <f t="shared" si="176"/>
        <v>30665828</v>
      </c>
      <c r="CX139" s="138">
        <f t="shared" si="176"/>
        <v>1940856</v>
      </c>
      <c r="CY139" s="138">
        <f t="shared" si="176"/>
        <v>3438802</v>
      </c>
      <c r="CZ139" s="138">
        <f t="shared" si="176"/>
        <v>251084882</v>
      </c>
      <c r="DA139" s="138">
        <f t="shared" si="176"/>
        <v>485711209</v>
      </c>
      <c r="DB139" s="138">
        <f t="shared" si="176"/>
        <v>405591321</v>
      </c>
      <c r="DC139" s="138">
        <f t="shared" si="176"/>
        <v>125827811</v>
      </c>
      <c r="DD139" s="138">
        <f t="shared" si="176"/>
        <v>356835750</v>
      </c>
      <c r="DE139" s="138">
        <f t="shared" si="176"/>
        <v>0</v>
      </c>
      <c r="DF139" s="138">
        <f t="shared" si="176"/>
        <v>11169156</v>
      </c>
      <c r="DG139" s="138">
        <f t="shared" si="176"/>
        <v>2247112751</v>
      </c>
      <c r="DH139" s="138">
        <f t="shared" si="176"/>
        <v>181391538</v>
      </c>
      <c r="DI139" s="138">
        <f t="shared" si="176"/>
        <v>756273835</v>
      </c>
      <c r="DK139" s="188" t="s">
        <v>400</v>
      </c>
      <c r="DL139" s="188"/>
      <c r="DM139" s="190">
        <v>3185000000</v>
      </c>
      <c r="DN139" s="190">
        <v>812059438</v>
      </c>
      <c r="DO139" s="192">
        <v>0.41860000000000003</v>
      </c>
    </row>
    <row r="140" spans="3:119" x14ac:dyDescent="0.25">
      <c r="C140" s="135"/>
      <c r="D140" s="124" t="s">
        <v>259</v>
      </c>
      <c r="E140" s="141">
        <v>301</v>
      </c>
      <c r="F140" s="125"/>
      <c r="G140" s="126">
        <f>SUMIF($E$4:$E$127,"301",$G$4:$G$127)</f>
        <v>2528280551</v>
      </c>
      <c r="H140" s="127">
        <f>SUMIF($E$4:$E$127,"301",$H$4:$H$127)</f>
        <v>200000000</v>
      </c>
      <c r="I140" s="127">
        <f>SUMIF($E$4:$E$127,"301",$I$4:$I$127)</f>
        <v>268168096</v>
      </c>
      <c r="J140" s="126">
        <f>SUMIF($E$4:$E$127,"301",$J$4:$J$127)</f>
        <v>0</v>
      </c>
      <c r="K140" s="125">
        <f>SUMIF($E$4:$E$127,"301",$K$4:$K$127)</f>
        <v>701280247</v>
      </c>
      <c r="L140" s="125">
        <f>SUMIF($E$4:$E$127,"301",$L$4:$L$127)</f>
        <v>0</v>
      </c>
      <c r="M140" s="125">
        <f>SUMIF($E$4:$E$127,"301",$M$4:$M$127)</f>
        <v>0</v>
      </c>
      <c r="N140" s="125">
        <f>SUMIF($E$4:$E$127,"301",$N$4:$N$127)</f>
        <v>0</v>
      </c>
      <c r="O140" s="125">
        <f>SUMIF($E$4:$E$127,"301",$O$4:$O$127)</f>
        <v>0</v>
      </c>
      <c r="P140" s="125">
        <f>SUMIF($E$4:$E$127,"301",$P$4:$P$127)</f>
        <v>0</v>
      </c>
      <c r="Q140" s="125">
        <f>SUMIF($E$4:$E$127,"301",$Q$4:$Q$127)</f>
        <v>0</v>
      </c>
      <c r="R140" s="125">
        <f>SUMIF($E$4:$E$127,"301",$R$4:$R$127)</f>
        <v>0</v>
      </c>
      <c r="S140" s="125">
        <f>SUMIF($E$4:$E$127,"301",$S$4:$S$127)</f>
        <v>0</v>
      </c>
      <c r="T140" s="125">
        <f>SUMIF($E$4:$E$127,"301",$T$4:$T$127)</f>
        <v>0</v>
      </c>
      <c r="U140" s="125">
        <f>SUMIF($E$4:$E$127,"301",$U$4:$U$127)</f>
        <v>50000000</v>
      </c>
      <c r="V140" s="125">
        <f>SUMIF($E$4:$E$119,"301",$V$4:$V$119)</f>
        <v>1262551657</v>
      </c>
      <c r="W140" s="125"/>
      <c r="X140" s="125">
        <f>SUMIF($E$4:$E$119,"301",$X$4:$X$119)</f>
        <v>0</v>
      </c>
      <c r="Y140" s="125">
        <f>SUMIF($E$4:$E$127,"301",$Y$4:$Y$127)</f>
        <v>0</v>
      </c>
      <c r="Z140" s="125">
        <f>SUMIF($E$4:$E$127,"301",$Z$4:$Z$127)</f>
        <v>46280551</v>
      </c>
      <c r="AB140" s="128">
        <f t="shared" si="164"/>
        <v>0.83853090162856692</v>
      </c>
      <c r="AC140" s="30">
        <f>SUM(AE140:AW140)</f>
        <v>2120041370</v>
      </c>
      <c r="AD140" s="126">
        <f>SUMIF($E$4:$E$127,"301",$AD$4:$AD$127)</f>
        <v>0</v>
      </c>
      <c r="AE140" s="126">
        <f>SUMIF($E$4:$E$127,"301",$AE$4:$AE$127)</f>
        <v>200000000</v>
      </c>
      <c r="AF140" s="126">
        <f>SUMIF($E$4:$E$127,"301",$AF$4:$AF$127)</f>
        <v>268168096</v>
      </c>
      <c r="AG140" s="126">
        <f>SUMIF($E$4:$E$127,"301",$AG$4:$AG$127)</f>
        <v>0</v>
      </c>
      <c r="AH140" s="126">
        <f>SUMIF($E$4:$E$127,"301",$AH$4:$AH$127)</f>
        <v>701280247</v>
      </c>
      <c r="AI140" s="126">
        <f>SUMIF($E$4:$E$127,"301",$AI$4:$AI$127)</f>
        <v>0</v>
      </c>
      <c r="AJ140" s="126">
        <f>SUMIF($E$4:$E$127,"301",$AJ$4:$AJ$127)</f>
        <v>0</v>
      </c>
      <c r="AK140" s="126">
        <f>SUMIF($E$4:$E$127,"301",$AK$4:$AK$127)</f>
        <v>0</v>
      </c>
      <c r="AL140" s="126">
        <f>SUMIF($E$4:$E$127,"301",$AL$4:$AL$127)</f>
        <v>0</v>
      </c>
      <c r="AM140" s="126">
        <f>SUMIF($E$4:$E$127,"301",$AM$4:$AM$127)</f>
        <v>0</v>
      </c>
      <c r="AN140" s="126">
        <f>SUMIF($E$4:$E$127,"301",$AN$4:$AN$127)</f>
        <v>0</v>
      </c>
      <c r="AO140" s="126">
        <f>SUMIF($E$4:$E$127,"301",$AO$4:$AO$127)</f>
        <v>0</v>
      </c>
      <c r="AP140" s="126">
        <f>SUMIF($E$4:$E$127,"301",$AP$4:$AP$127)</f>
        <v>0</v>
      </c>
      <c r="AQ140" s="126">
        <f>SUMIF($E$4:$E$127,"301",$AQ$4:$AQ$127)</f>
        <v>0</v>
      </c>
      <c r="AR140" s="126">
        <f>SUMIF($E$4:$E$127,"301",$AR$4:$AR$127)</f>
        <v>30058973</v>
      </c>
      <c r="AS140" s="126">
        <f>SUMIF($E$4:$E$127,"301",$AS$4:$AS$127)</f>
        <v>901639192</v>
      </c>
      <c r="AT140" s="126">
        <f>SUMIF($E$4:$E$127,"301",$AT$4:$AT$127)</f>
        <v>0</v>
      </c>
      <c r="AU140" s="126">
        <f>SUMIF($E$4:$E$127,"301",$AU$4:$AU$127)</f>
        <v>0</v>
      </c>
      <c r="AV140" s="126">
        <f>SUMIF($E$4:$E$127,"301",$AV$4:$AV$127)</f>
        <v>0</v>
      </c>
      <c r="AW140" s="126">
        <f>SUMIF($E$4:$E$127,"301",$AW$4:$AW$127)</f>
        <v>18894862</v>
      </c>
      <c r="AX140" s="111">
        <f t="shared" si="166"/>
        <v>0.16146909837143308</v>
      </c>
      <c r="AY140" s="30">
        <f>SUM(AZ140:BR140)</f>
        <v>408239181</v>
      </c>
      <c r="AZ140" s="129">
        <f>SUMIF($E$4:$E$127,"301",$AZ$4:$AZ$127)</f>
        <v>0</v>
      </c>
      <c r="BA140" s="129">
        <f>SUMIF($E$4:$E$127,"301",$BA$4:$BA$127)</f>
        <v>0</v>
      </c>
      <c r="BB140" s="129">
        <f>SUMIF($E$4:$E$127,"301",$BB$4:$BB$127)</f>
        <v>0</v>
      </c>
      <c r="BC140" s="129">
        <f>SUMIF($E$4:$E$127,"301",$BC$4:$BC$127)</f>
        <v>0</v>
      </c>
      <c r="BD140" s="129">
        <f>SUMIF($E$4:$E$127,"301",$BD$4:$BD$127)</f>
        <v>0</v>
      </c>
      <c r="BE140" s="129">
        <f>SUMIF($E$4:$E$127,"301",$BE$4:$BE$127)</f>
        <v>0</v>
      </c>
      <c r="BF140" s="129">
        <f>SUMIF($E$4:$E$127,"301",$BF$4:$BF$127)</f>
        <v>0</v>
      </c>
      <c r="BG140" s="129">
        <f>SUMIF($E$4:$E$127,"301",$BG$4:$BG$127)</f>
        <v>0</v>
      </c>
      <c r="BH140" s="129">
        <f>SUMIF($E$4:$E$127,"301",$BH$4:$BH$127)</f>
        <v>0</v>
      </c>
      <c r="BI140" s="129">
        <f>SUMIF($E$4:$E$127,"301",$BI$4:$BI$127)</f>
        <v>0</v>
      </c>
      <c r="BJ140" s="129">
        <f>SUMIF($E$4:$E$127,"301",$BJ$4:$BJ$127)</f>
        <v>0</v>
      </c>
      <c r="BK140" s="129">
        <f>SUMIF($E$4:$E$127,"301",$BK$4:$BK$127)</f>
        <v>0</v>
      </c>
      <c r="BL140" s="129">
        <f>SUMIF($E$4:$E$127,"301",$BL$4:$BL$127)</f>
        <v>0</v>
      </c>
      <c r="BM140" s="129">
        <f>SUMIF($E$4:$E$127,"301",$BM$4:$BM$127)</f>
        <v>19941027</v>
      </c>
      <c r="BN140" s="129">
        <f>SUMIF($E$4:$E$127,"301",$BN$4:$BN$127)</f>
        <v>360912465</v>
      </c>
      <c r="BO140" s="129"/>
      <c r="BP140" s="129">
        <f>SUMIF($E$4:$E$127,"301",$BP$4:$BP$127)</f>
        <v>0</v>
      </c>
      <c r="BQ140" s="129"/>
      <c r="BR140" s="130">
        <f>SUMIF($E$4:$E$127,"301",$BR$4:$BR$127)</f>
        <v>27385689</v>
      </c>
      <c r="BS140" s="131">
        <f t="shared" si="168"/>
        <v>0.80624146999578761</v>
      </c>
      <c r="BT140" s="30">
        <f>SUM(BV140:CN140)</f>
        <v>2038404628</v>
      </c>
      <c r="BU140" s="126">
        <f>SUMIF($E$4:$E$127,"111",$BU$4:$BU$127)</f>
        <v>0</v>
      </c>
      <c r="BV140" s="126">
        <f>SUMIF($E$4:$E$127,"301",$BV$4:$BV$127)</f>
        <v>192408143</v>
      </c>
      <c r="BW140" s="126">
        <f>SUMIF($E$4:$E$127,"301",$BW$4:$BW$127)</f>
        <v>268168096</v>
      </c>
      <c r="BX140" s="126">
        <f>SUMIF($E$4:$E$127,"301",$BX$4:$BX$127)</f>
        <v>0</v>
      </c>
      <c r="BY140" s="126">
        <f>SUMIF($E$4:$E$127,"301",$BY$4:$BY$127)</f>
        <v>701280247</v>
      </c>
      <c r="BZ140" s="126">
        <f>SUMIF($E$4:$E$127,"301",$BZ$4:$BZ$127)</f>
        <v>0</v>
      </c>
      <c r="CA140" s="126">
        <f>SUMIF($E$4:$E$127,"301",$CA$4:$CA$127)</f>
        <v>0</v>
      </c>
      <c r="CB140" s="126">
        <f>SUMIF($E$4:$E$127,"301",$CB$4:$CB$127)</f>
        <v>0</v>
      </c>
      <c r="CC140" s="126">
        <f>SUMIF($E$4:$E$127,"301",$CC$4:$CC$127)</f>
        <v>0</v>
      </c>
      <c r="CD140" s="126">
        <f>SUMIF($E$4:$E$127,"301",$CD$4:$CD$127)</f>
        <v>0</v>
      </c>
      <c r="CE140" s="126">
        <f>SUMIF($E$4:$E$127,"301",$CE$4:$CE$127)</f>
        <v>0</v>
      </c>
      <c r="CF140" s="126">
        <f>SUMIF($E$4:$E$127,"301",$CF$4:$CF$127)</f>
        <v>0</v>
      </c>
      <c r="CG140" s="126">
        <f>SUMIF($E$4:$E$127,"301",$CG$4:$CG$127)</f>
        <v>0</v>
      </c>
      <c r="CH140" s="126">
        <f>SUMIF($E$4:$E$127,"301",$CH$4:$CH$127)</f>
        <v>0</v>
      </c>
      <c r="CI140" s="126">
        <f>SUMIF($E$4:$E$127,"301",$CI$4:$CI$127)</f>
        <v>30058973</v>
      </c>
      <c r="CJ140" s="126">
        <f>SUMIF($E$4:$E$127,"301",$CJ$4:$CJ$127)</f>
        <v>827963827</v>
      </c>
      <c r="CK140" s="126">
        <f>SUMIF($E$4:$E$127,"301",$CK$4:$CK$127)</f>
        <v>0</v>
      </c>
      <c r="CL140" s="126">
        <f>SUMIF($E$4:$E$127,"301",$CL$4:$CL$127)</f>
        <v>0</v>
      </c>
      <c r="CM140" s="126">
        <f>SUMIF($E$4:$E$127,"301",$CM$4:$CM$127)</f>
        <v>0</v>
      </c>
      <c r="CN140" s="132">
        <f>SUMIF($E$4:$E$127,"301",$CN$4:$CN$127)</f>
        <v>18525342</v>
      </c>
      <c r="CO140" s="27">
        <f t="shared" si="170"/>
        <v>0.19375853000421239</v>
      </c>
      <c r="CP140" s="30">
        <f>SUM(CQ140:DI140)</f>
        <v>489875923</v>
      </c>
      <c r="CQ140" s="129">
        <f>SUMIF($E$4:$E$127,"301",$CQ$4:$CQ$127)</f>
        <v>7591857</v>
      </c>
      <c r="CR140" s="129">
        <f>SUMIF($E$4:$E$127,"301",$CR$4:$CR$127)</f>
        <v>0</v>
      </c>
      <c r="CS140" s="129">
        <f>SUMIF($E$4:$E$127,"301",$CS$4:$CS$127)</f>
        <v>0</v>
      </c>
      <c r="CT140" s="129">
        <f>SUMIF($E$4:$E$127,"301",$CT$4:$CT$127)</f>
        <v>0</v>
      </c>
      <c r="CU140" s="129">
        <f>SUMIF($E$4:$E$127,"301",$CU$4:$CU$127)</f>
        <v>0</v>
      </c>
      <c r="CV140" s="129">
        <f>SUMIF($E$4:$E$127,"301",$CV$4:$CV$127)</f>
        <v>0</v>
      </c>
      <c r="CW140" s="133">
        <f>SUMIF($E$4:$E$127,"301",$CW$4:$CW$127)</f>
        <v>0</v>
      </c>
      <c r="CX140" s="133">
        <f>SUMIF($E$4:$E$127,"301",$CX$4:$CX$127)</f>
        <v>0</v>
      </c>
      <c r="CY140" s="133">
        <f>SUMIF($E$4:$E$127,"301",$CY$4:$CY$127)</f>
        <v>0</v>
      </c>
      <c r="CZ140" s="133">
        <f>SUMIF($E$4:$E$127,"301",$CZ$4:$CZ$127)</f>
        <v>0</v>
      </c>
      <c r="DA140" s="133">
        <f>SUMIF($E$4:$E$127,"301",$DA$4:$DA$127)</f>
        <v>0</v>
      </c>
      <c r="DB140" s="133">
        <f>SUMIF($E$4:$E$127,"301",$DB$4:$DB$127)</f>
        <v>0</v>
      </c>
      <c r="DC140" s="133">
        <f>SUMIF($E$4:$E$127,"301",$DC$4:$DC$127)</f>
        <v>0</v>
      </c>
      <c r="DD140" s="133">
        <f>SUMIF($E$4:$E$127,"301",$DD$4:$DD$127)</f>
        <v>19941027</v>
      </c>
      <c r="DE140" s="133">
        <f>SUMIF($E$4:$E$127,"301",$DE$4:$DE$127)</f>
        <v>434587830</v>
      </c>
      <c r="DF140" s="133">
        <f>SUMIF($E$4:$E$127,"301",$DF$4:$DF$127)</f>
        <v>0</v>
      </c>
      <c r="DG140" s="133">
        <f>SUMIF($E$4:$E$127,"301",$DG$4:$DG$127)</f>
        <v>0</v>
      </c>
      <c r="DH140" s="133">
        <f>SUMIF($E$4:$E$127,"301",$DH$4:$DH$127)</f>
        <v>0</v>
      </c>
      <c r="DI140" s="133">
        <f>SUMIF($E$4:$E$127,"301",$DI$4:$DI$127)</f>
        <v>27755209</v>
      </c>
      <c r="DK140" s="188" t="s">
        <v>401</v>
      </c>
      <c r="DL140" s="188"/>
      <c r="DM140" s="190">
        <v>2528280551</v>
      </c>
      <c r="DN140" s="190">
        <v>2038404628</v>
      </c>
      <c r="DO140" s="192">
        <v>0.80620000000000003</v>
      </c>
    </row>
    <row r="141" spans="3:119" ht="15.75" thickBot="1" x14ac:dyDescent="0.3">
      <c r="C141" s="252" t="s">
        <v>369</v>
      </c>
      <c r="D141" s="253"/>
      <c r="E141" s="142"/>
      <c r="F141" s="143"/>
      <c r="G141" s="144">
        <f t="shared" ref="G141:AA141" si="177">SUM(G139:G140)</f>
        <v>22057544103</v>
      </c>
      <c r="H141" s="144">
        <f t="shared" si="177"/>
        <v>200000000</v>
      </c>
      <c r="I141" s="144">
        <f t="shared" si="177"/>
        <v>8727003733</v>
      </c>
      <c r="J141" s="144">
        <f t="shared" si="177"/>
        <v>171003327</v>
      </c>
      <c r="K141" s="144">
        <f t="shared" si="177"/>
        <v>2601016897</v>
      </c>
      <c r="L141" s="144">
        <f t="shared" si="177"/>
        <v>138372986</v>
      </c>
      <c r="M141" s="144">
        <f t="shared" si="177"/>
        <v>54387</v>
      </c>
      <c r="N141" s="144">
        <f t="shared" si="177"/>
        <v>30665828</v>
      </c>
      <c r="O141" s="144">
        <f t="shared" si="177"/>
        <v>1940856</v>
      </c>
      <c r="P141" s="144">
        <f t="shared" si="177"/>
        <v>3438802</v>
      </c>
      <c r="Q141" s="144">
        <f t="shared" si="177"/>
        <v>345941457</v>
      </c>
      <c r="R141" s="144">
        <f t="shared" si="177"/>
        <v>1544000000</v>
      </c>
      <c r="S141" s="144">
        <f t="shared" si="177"/>
        <v>1142029623</v>
      </c>
      <c r="T141" s="145">
        <f t="shared" si="177"/>
        <v>486796640</v>
      </c>
      <c r="U141" s="144">
        <f t="shared" si="177"/>
        <v>1104833768</v>
      </c>
      <c r="V141" s="144">
        <f t="shared" si="177"/>
        <v>1262551657</v>
      </c>
      <c r="W141" s="144">
        <f t="shared" si="177"/>
        <v>11169156</v>
      </c>
      <c r="X141" s="144">
        <f t="shared" si="177"/>
        <v>2700000000</v>
      </c>
      <c r="Y141" s="144">
        <f t="shared" si="177"/>
        <v>204741836</v>
      </c>
      <c r="Z141" s="144">
        <f t="shared" si="177"/>
        <v>1381983150</v>
      </c>
      <c r="AA141" s="144">
        <f t="shared" si="177"/>
        <v>0</v>
      </c>
      <c r="AB141" s="146">
        <f t="shared" si="164"/>
        <v>0.70844184842294722</v>
      </c>
      <c r="AC141" s="147">
        <f t="shared" ref="AC141:AW141" si="178">AC139+AC140</f>
        <v>15626487316</v>
      </c>
      <c r="AD141" s="147">
        <f t="shared" si="178"/>
        <v>0</v>
      </c>
      <c r="AE141" s="147">
        <f t="shared" si="178"/>
        <v>200000000</v>
      </c>
      <c r="AF141" s="147">
        <f t="shared" si="178"/>
        <v>5035258123</v>
      </c>
      <c r="AG141" s="147">
        <f t="shared" si="178"/>
        <v>52484687</v>
      </c>
      <c r="AH141" s="147">
        <f t="shared" si="178"/>
        <v>2193660899</v>
      </c>
      <c r="AI141" s="147">
        <f t="shared" si="178"/>
        <v>84259685</v>
      </c>
      <c r="AJ141" s="147">
        <f t="shared" si="178"/>
        <v>0</v>
      </c>
      <c r="AK141" s="147">
        <f t="shared" si="178"/>
        <v>0</v>
      </c>
      <c r="AL141" s="147">
        <f t="shared" si="178"/>
        <v>0</v>
      </c>
      <c r="AM141" s="147">
        <f t="shared" si="178"/>
        <v>0</v>
      </c>
      <c r="AN141" s="147">
        <f t="shared" si="178"/>
        <v>164856575</v>
      </c>
      <c r="AO141" s="147">
        <f t="shared" si="178"/>
        <v>1496388655</v>
      </c>
      <c r="AP141" s="147">
        <f t="shared" si="178"/>
        <v>829874374</v>
      </c>
      <c r="AQ141" s="147">
        <f t="shared" si="178"/>
        <v>486796640</v>
      </c>
      <c r="AR141" s="147">
        <f t="shared" si="178"/>
        <v>790891234</v>
      </c>
      <c r="AS141" s="147">
        <f t="shared" si="178"/>
        <v>901639192</v>
      </c>
      <c r="AT141" s="147">
        <f t="shared" si="178"/>
        <v>0</v>
      </c>
      <c r="AU141" s="147">
        <f t="shared" si="178"/>
        <v>2700000000</v>
      </c>
      <c r="AV141" s="147">
        <f t="shared" si="178"/>
        <v>23350298</v>
      </c>
      <c r="AW141" s="147">
        <f t="shared" si="178"/>
        <v>667026954</v>
      </c>
      <c r="AX141" s="185">
        <f t="shared" si="166"/>
        <v>0.29155815157705278</v>
      </c>
      <c r="AY141" s="147">
        <f>AY139+AY140</f>
        <v>6431056787</v>
      </c>
      <c r="AZ141" s="147">
        <f>AZ139+AZ140</f>
        <v>0</v>
      </c>
      <c r="BA141" s="148">
        <f t="shared" ref="BA141:BR141" si="179">+BA139+BA140</f>
        <v>3691745610</v>
      </c>
      <c r="BB141" s="148">
        <f t="shared" si="179"/>
        <v>118518640</v>
      </c>
      <c r="BC141" s="148">
        <f t="shared" si="179"/>
        <v>407355998</v>
      </c>
      <c r="BD141" s="148">
        <f t="shared" si="179"/>
        <v>54113301</v>
      </c>
      <c r="BE141" s="148">
        <f t="shared" si="179"/>
        <v>54387</v>
      </c>
      <c r="BF141" s="148">
        <f t="shared" si="179"/>
        <v>30665828</v>
      </c>
      <c r="BG141" s="148">
        <f t="shared" si="179"/>
        <v>1940856</v>
      </c>
      <c r="BH141" s="148">
        <f t="shared" si="179"/>
        <v>3438802</v>
      </c>
      <c r="BI141" s="148">
        <f t="shared" si="179"/>
        <v>181084882</v>
      </c>
      <c r="BJ141" s="148">
        <f t="shared" si="179"/>
        <v>47611345</v>
      </c>
      <c r="BK141" s="148">
        <f t="shared" si="179"/>
        <v>312155249</v>
      </c>
      <c r="BL141" s="148">
        <f t="shared" si="179"/>
        <v>0</v>
      </c>
      <c r="BM141" s="148">
        <f t="shared" si="179"/>
        <v>313942534</v>
      </c>
      <c r="BN141" s="148">
        <f t="shared" si="179"/>
        <v>360912465</v>
      </c>
      <c r="BO141" s="148">
        <f t="shared" si="179"/>
        <v>11169156</v>
      </c>
      <c r="BP141" s="148">
        <f t="shared" si="179"/>
        <v>0</v>
      </c>
      <c r="BQ141" s="148">
        <f t="shared" si="179"/>
        <v>181391538</v>
      </c>
      <c r="BR141" s="148">
        <f t="shared" si="179"/>
        <v>714956196</v>
      </c>
      <c r="BS141" s="149">
        <f t="shared" si="168"/>
        <v>0.46300961676921099</v>
      </c>
      <c r="BT141" s="150">
        <f>+BT139+BT140</f>
        <v>10212855042</v>
      </c>
      <c r="BU141" s="148">
        <f>+BU139+BU140</f>
        <v>0</v>
      </c>
      <c r="BV141" s="148">
        <f>+BV139+BV140</f>
        <v>192408143</v>
      </c>
      <c r="BW141" s="148">
        <f>+BW139+BW140</f>
        <v>3108257947</v>
      </c>
      <c r="BX141" s="148">
        <f>+BX139+BX140</f>
        <v>45348340</v>
      </c>
      <c r="BY141" s="144">
        <f t="shared" ref="BY141:CN141" si="180">SUM(BY139:BY140)</f>
        <v>1945215959</v>
      </c>
      <c r="BZ141" s="144">
        <f t="shared" si="180"/>
        <v>40859685</v>
      </c>
      <c r="CA141" s="144">
        <f t="shared" si="180"/>
        <v>0</v>
      </c>
      <c r="CB141" s="144">
        <f t="shared" si="180"/>
        <v>0</v>
      </c>
      <c r="CC141" s="144">
        <f t="shared" si="180"/>
        <v>0</v>
      </c>
      <c r="CD141" s="144">
        <f t="shared" si="180"/>
        <v>0</v>
      </c>
      <c r="CE141" s="144">
        <f t="shared" si="180"/>
        <v>94856575</v>
      </c>
      <c r="CF141" s="144">
        <f t="shared" si="180"/>
        <v>1058288791</v>
      </c>
      <c r="CG141" s="144">
        <f t="shared" si="180"/>
        <v>736438302</v>
      </c>
      <c r="CH141" s="144">
        <f t="shared" si="180"/>
        <v>360968829</v>
      </c>
      <c r="CI141" s="144">
        <f t="shared" si="180"/>
        <v>728056991</v>
      </c>
      <c r="CJ141" s="144">
        <f t="shared" si="180"/>
        <v>827963827</v>
      </c>
      <c r="CK141" s="144">
        <f t="shared" si="180"/>
        <v>0</v>
      </c>
      <c r="CL141" s="144">
        <f t="shared" si="180"/>
        <v>452887249</v>
      </c>
      <c r="CM141" s="144">
        <f t="shared" si="180"/>
        <v>23350298</v>
      </c>
      <c r="CN141" s="151">
        <f t="shared" si="180"/>
        <v>597954106</v>
      </c>
      <c r="CO141" s="152">
        <f t="shared" si="170"/>
        <v>0.53699038323078896</v>
      </c>
      <c r="CP141" s="144">
        <f t="shared" ref="CP141:DI141" ca="1" si="181">SUM(CP139:CP140)</f>
        <v>11844689061</v>
      </c>
      <c r="CQ141" s="151">
        <f t="shared" ca="1" si="181"/>
        <v>7591857</v>
      </c>
      <c r="CR141" s="151">
        <f t="shared" si="181"/>
        <v>5618745786</v>
      </c>
      <c r="CS141" s="151">
        <f t="shared" si="181"/>
        <v>125654987</v>
      </c>
      <c r="CT141" s="144">
        <f t="shared" si="181"/>
        <v>655800938</v>
      </c>
      <c r="CU141" s="144">
        <f t="shared" si="181"/>
        <v>97513301</v>
      </c>
      <c r="CV141" s="144">
        <f t="shared" si="181"/>
        <v>54387</v>
      </c>
      <c r="CW141" s="153">
        <f t="shared" si="181"/>
        <v>30665828</v>
      </c>
      <c r="CX141" s="153">
        <f t="shared" si="181"/>
        <v>1940856</v>
      </c>
      <c r="CY141" s="153">
        <f t="shared" si="181"/>
        <v>3438802</v>
      </c>
      <c r="CZ141" s="153">
        <f t="shared" si="181"/>
        <v>251084882</v>
      </c>
      <c r="DA141" s="153">
        <f t="shared" si="181"/>
        <v>485711209</v>
      </c>
      <c r="DB141" s="153">
        <f t="shared" si="181"/>
        <v>405591321</v>
      </c>
      <c r="DC141" s="153">
        <f t="shared" si="181"/>
        <v>125827811</v>
      </c>
      <c r="DD141" s="153">
        <f t="shared" si="181"/>
        <v>376776777</v>
      </c>
      <c r="DE141" s="153">
        <f t="shared" si="181"/>
        <v>434587830</v>
      </c>
      <c r="DF141" s="153">
        <f t="shared" si="181"/>
        <v>11169156</v>
      </c>
      <c r="DG141" s="153">
        <f t="shared" si="181"/>
        <v>2247112751</v>
      </c>
      <c r="DH141" s="153">
        <f t="shared" si="181"/>
        <v>181391538</v>
      </c>
      <c r="DI141" s="153">
        <f t="shared" si="181"/>
        <v>784029044</v>
      </c>
      <c r="DK141" s="270" t="s">
        <v>15</v>
      </c>
      <c r="DL141" s="270"/>
      <c r="DM141" s="190">
        <f>DM133+DM134+DM135+DM136+DM137+DM138+DM139+DM140</f>
        <v>22057544103</v>
      </c>
      <c r="DN141" s="190">
        <f>DN133+DN134+DN135+DN136+DN137+DN138+DN139+DN140</f>
        <v>10212855042</v>
      </c>
      <c r="DO141" s="192">
        <v>0.46300000000000002</v>
      </c>
    </row>
    <row r="142" spans="3:119" ht="16.5" thickTop="1" x14ac:dyDescent="0.25">
      <c r="D142" s="155"/>
      <c r="F142" s="56"/>
      <c r="U142" s="56"/>
      <c r="AC142" s="56"/>
      <c r="DK142" s="36"/>
      <c r="DL142" s="36"/>
      <c r="DM142" s="36"/>
      <c r="DN142" s="36"/>
      <c r="DO142" s="36"/>
    </row>
    <row r="143" spans="3:119" x14ac:dyDescent="0.25">
      <c r="D143" s="279" t="s">
        <v>386</v>
      </c>
      <c r="E143" s="283"/>
      <c r="F143" s="283"/>
      <c r="G143" s="283"/>
      <c r="H143" s="283"/>
      <c r="I143" s="283"/>
      <c r="J143" s="283"/>
      <c r="K143" s="283"/>
      <c r="L143" s="283"/>
      <c r="M143" s="283"/>
      <c r="N143" s="283"/>
      <c r="O143" s="283"/>
      <c r="P143" s="283"/>
      <c r="Q143" s="283"/>
      <c r="R143" s="283"/>
      <c r="S143" s="283"/>
      <c r="T143" s="283"/>
      <c r="U143" s="283"/>
      <c r="V143" s="283"/>
      <c r="W143" s="283"/>
      <c r="X143" s="283"/>
      <c r="Y143" s="283"/>
      <c r="Z143" s="283"/>
      <c r="AA143" s="283"/>
      <c r="AB143" s="283"/>
      <c r="AC143" s="283"/>
      <c r="AD143" s="283"/>
      <c r="AE143" s="283"/>
      <c r="AF143" s="283"/>
      <c r="AG143" s="283"/>
      <c r="AH143" s="283"/>
      <c r="AI143" s="283"/>
      <c r="AJ143" s="283"/>
      <c r="AK143" s="283"/>
      <c r="AL143" s="283"/>
      <c r="AM143" s="283"/>
      <c r="AN143" s="283"/>
      <c r="AO143" s="283"/>
      <c r="AP143" s="283"/>
      <c r="AQ143" s="283"/>
      <c r="AR143" s="283"/>
      <c r="AS143" s="283"/>
      <c r="AT143" s="283"/>
      <c r="AU143" s="283"/>
      <c r="AV143" s="283"/>
      <c r="AW143" s="283"/>
      <c r="AX143" s="283"/>
      <c r="AY143" s="280"/>
      <c r="BT143" s="56"/>
      <c r="DK143" s="36"/>
      <c r="DL143" s="36"/>
      <c r="DM143" s="36"/>
      <c r="DN143" s="36"/>
      <c r="DO143" s="36"/>
    </row>
    <row r="144" spans="3:119" ht="36.75" x14ac:dyDescent="0.25">
      <c r="D144" s="167" t="s">
        <v>5</v>
      </c>
      <c r="E144" s="168"/>
      <c r="F144" s="169"/>
      <c r="G144" s="170" t="s">
        <v>384</v>
      </c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0" t="s">
        <v>380</v>
      </c>
      <c r="AC144" s="170" t="s">
        <v>385</v>
      </c>
      <c r="AD144" s="170" t="s">
        <v>381</v>
      </c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274" t="s">
        <v>387</v>
      </c>
      <c r="AY144" s="275"/>
      <c r="BT144" s="56"/>
    </row>
    <row r="145" spans="4:72" x14ac:dyDescent="0.25">
      <c r="D145" s="277" t="s">
        <v>39</v>
      </c>
      <c r="E145" s="278"/>
      <c r="F145" s="111"/>
      <c r="G145" s="172">
        <v>71971124</v>
      </c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41">
        <v>4.84</v>
      </c>
      <c r="AC145" s="181">
        <f>+BT20</f>
        <v>688148001</v>
      </c>
      <c r="AD145" s="173">
        <v>616176877</v>
      </c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276">
        <v>49.45</v>
      </c>
      <c r="AY145" s="276"/>
      <c r="BT145" s="56"/>
    </row>
    <row r="146" spans="4:72" x14ac:dyDescent="0.25">
      <c r="D146" s="277" t="s">
        <v>87</v>
      </c>
      <c r="E146" s="278"/>
      <c r="F146" s="111"/>
      <c r="G146" s="172">
        <v>284916569</v>
      </c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41">
        <v>6.53</v>
      </c>
      <c r="AC146" s="181">
        <f>+BT58</f>
        <v>2516075914</v>
      </c>
      <c r="AD146" s="173">
        <v>2231159345</v>
      </c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276">
        <v>58.01</v>
      </c>
      <c r="AY146" s="276"/>
    </row>
    <row r="147" spans="4:72" x14ac:dyDescent="0.25">
      <c r="D147" s="277" t="s">
        <v>179</v>
      </c>
      <c r="E147" s="278"/>
      <c r="F147" s="111"/>
      <c r="G147" s="172">
        <v>217489017</v>
      </c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41">
        <v>12.61</v>
      </c>
      <c r="AC147" s="181">
        <f>+BT91</f>
        <v>1139938310</v>
      </c>
      <c r="AD147" s="173">
        <v>922449293</v>
      </c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276">
        <v>70.239999999999995</v>
      </c>
      <c r="AY147" s="276"/>
    </row>
    <row r="148" spans="4:72" x14ac:dyDescent="0.25">
      <c r="D148" s="277" t="s">
        <v>382</v>
      </c>
      <c r="E148" s="278"/>
      <c r="F148" s="111"/>
      <c r="G148" s="172">
        <v>105924022</v>
      </c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41">
        <v>4.07</v>
      </c>
      <c r="AC148" s="181">
        <f>+BT108</f>
        <v>2038404628</v>
      </c>
      <c r="AD148" s="173">
        <v>1932480606</v>
      </c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276">
        <v>80.62</v>
      </c>
      <c r="AY148" s="276"/>
    </row>
    <row r="149" spans="4:72" x14ac:dyDescent="0.25">
      <c r="D149" s="277" t="s">
        <v>303</v>
      </c>
      <c r="E149" s="278"/>
      <c r="F149" s="111"/>
      <c r="G149" s="174">
        <v>775183357</v>
      </c>
      <c r="H149" s="175"/>
      <c r="I149" s="175"/>
      <c r="J149" s="175"/>
      <c r="K149" s="175"/>
      <c r="L149" s="175"/>
      <c r="M149" s="175"/>
      <c r="N149" s="175"/>
      <c r="O149" s="175"/>
      <c r="P149" s="175"/>
      <c r="Q149" s="175"/>
      <c r="R149" s="175"/>
      <c r="S149" s="175"/>
      <c r="T149" s="175"/>
      <c r="U149" s="175"/>
      <c r="V149" s="175"/>
      <c r="W149" s="175"/>
      <c r="X149" s="175"/>
      <c r="Y149" s="175"/>
      <c r="Z149" s="175"/>
      <c r="AA149" s="175"/>
      <c r="AB149" s="182">
        <v>6.34</v>
      </c>
      <c r="AC149" s="181">
        <f>+BT128</f>
        <v>3830288189</v>
      </c>
      <c r="AD149" s="176">
        <v>3055104832</v>
      </c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276">
        <v>31.45</v>
      </c>
      <c r="AY149" s="276"/>
    </row>
    <row r="150" spans="4:72" ht="15.75" thickBot="1" x14ac:dyDescent="0.3">
      <c r="D150" s="279" t="s">
        <v>383</v>
      </c>
      <c r="E150" s="280"/>
      <c r="F150" s="177"/>
      <c r="G150" s="178">
        <f>SUM(G145:G149)</f>
        <v>1455484089</v>
      </c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142"/>
      <c r="U150" s="142"/>
      <c r="V150" s="142"/>
      <c r="W150" s="142"/>
      <c r="X150" s="142"/>
      <c r="Y150" s="142"/>
      <c r="Z150" s="142"/>
      <c r="AA150" s="142"/>
      <c r="AB150" s="183">
        <v>6.5</v>
      </c>
      <c r="AC150" s="184">
        <f>AC145+AC146+AC147+AC148+AC149</f>
        <v>10212855042</v>
      </c>
      <c r="AD150" s="179">
        <f>AD145+AD146+AD147+AD148+AD149</f>
        <v>8757370953</v>
      </c>
      <c r="AE150" s="180"/>
      <c r="AF150" s="180"/>
      <c r="AG150" s="180"/>
      <c r="AH150" s="180"/>
      <c r="AI150" s="180"/>
      <c r="AJ150" s="180"/>
      <c r="AK150" s="180"/>
      <c r="AL150" s="180"/>
      <c r="AM150" s="180"/>
      <c r="AN150" s="180"/>
      <c r="AO150" s="180"/>
      <c r="AP150" s="180"/>
      <c r="AQ150" s="180"/>
      <c r="AR150" s="180"/>
      <c r="AS150" s="180"/>
      <c r="AT150" s="180"/>
      <c r="AU150" s="180"/>
      <c r="AV150" s="180"/>
      <c r="AW150" s="180"/>
      <c r="AX150" s="289">
        <v>46.3</v>
      </c>
      <c r="AY150" s="290"/>
    </row>
    <row r="151" spans="4:72" ht="15.75" thickTop="1" x14ac:dyDescent="0.25">
      <c r="F151" s="56"/>
    </row>
    <row r="152" spans="4:72" x14ac:dyDescent="0.25">
      <c r="F152" s="56"/>
    </row>
  </sheetData>
  <mergeCells count="101"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  <mergeCell ref="F2:F3"/>
    <mergeCell ref="AT1:AU2"/>
    <mergeCell ref="AV1:AW2"/>
    <mergeCell ref="AX1:AY2"/>
    <mergeCell ref="AZ1:BA2"/>
    <mergeCell ref="BS1:BT2"/>
    <mergeCell ref="CO1:CP2"/>
    <mergeCell ref="AH1:AI2"/>
    <mergeCell ref="AJ1:AK2"/>
    <mergeCell ref="AL1:AM2"/>
    <mergeCell ref="AN1:AO2"/>
    <mergeCell ref="AP1:AQ2"/>
    <mergeCell ref="AR1:AS2"/>
    <mergeCell ref="X1:X3"/>
    <mergeCell ref="Y1:Y3"/>
    <mergeCell ref="Z1:Z3"/>
    <mergeCell ref="AB1:AC2"/>
    <mergeCell ref="AD1:AE2"/>
    <mergeCell ref="AF1:AG2"/>
    <mergeCell ref="R1:R3"/>
    <mergeCell ref="S1:S3"/>
    <mergeCell ref="T1:T3"/>
    <mergeCell ref="U1:U3"/>
    <mergeCell ref="V1:V3"/>
    <mergeCell ref="B4:B6"/>
    <mergeCell ref="B8:B12"/>
    <mergeCell ref="B14:B16"/>
    <mergeCell ref="B18:B19"/>
    <mergeCell ref="B20:E20"/>
    <mergeCell ref="B21:B23"/>
    <mergeCell ref="A2:A3"/>
    <mergeCell ref="B2:B3"/>
    <mergeCell ref="C2:C3"/>
    <mergeCell ref="D2:D3"/>
    <mergeCell ref="E2:E3"/>
    <mergeCell ref="A48:A57"/>
    <mergeCell ref="B48:B49"/>
    <mergeCell ref="B50:B51"/>
    <mergeCell ref="B52:B57"/>
    <mergeCell ref="B58:E58"/>
    <mergeCell ref="A59:A70"/>
    <mergeCell ref="B59:B61"/>
    <mergeCell ref="B63:B70"/>
    <mergeCell ref="B24:B32"/>
    <mergeCell ref="A33:A47"/>
    <mergeCell ref="B33:B36"/>
    <mergeCell ref="B37:B40"/>
    <mergeCell ref="B41:B43"/>
    <mergeCell ref="B44:B47"/>
    <mergeCell ref="B91:F91"/>
    <mergeCell ref="A93:A107"/>
    <mergeCell ref="B93:B100"/>
    <mergeCell ref="B104:B106"/>
    <mergeCell ref="B108:F10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D145:E145"/>
    <mergeCell ref="D146:E146"/>
    <mergeCell ref="D147:E147"/>
    <mergeCell ref="D148:E148"/>
    <mergeCell ref="D149:E149"/>
    <mergeCell ref="D150:E150"/>
    <mergeCell ref="A122:A127"/>
    <mergeCell ref="B122:B124"/>
    <mergeCell ref="B128:D128"/>
    <mergeCell ref="C130:E130"/>
    <mergeCell ref="C141:D141"/>
    <mergeCell ref="D143:AY143"/>
    <mergeCell ref="AX150:AY150"/>
    <mergeCell ref="DK130:DL130"/>
    <mergeCell ref="DK132:DL132"/>
    <mergeCell ref="DK134:DL134"/>
    <mergeCell ref="DK138:DL138"/>
    <mergeCell ref="DK141:DL141"/>
    <mergeCell ref="AX144:AY144"/>
    <mergeCell ref="AX145:AY145"/>
    <mergeCell ref="AX146:AY146"/>
    <mergeCell ref="AX147:AY147"/>
    <mergeCell ref="AX148:AY148"/>
    <mergeCell ref="AX149:AY149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                                             
PLAN DE ACCIÓN  A 31 DE JULIO  2016
 RESOLUCION  181 DEL 19 DE JULIO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P.ACCION JULIO </vt:lpstr>
      <vt:lpstr>P.ACCION CONSOLIDADO</vt:lpstr>
      <vt:lpstr>P.ACCION CONSOLIDADO (2)</vt:lpstr>
      <vt:lpstr>'P.ACCION CONSOLIDADO'!Títulos_a_imprimir</vt:lpstr>
      <vt:lpstr>'P.ACCION CONSOLIDADO (2)'!Títulos_a_imprimir</vt:lpstr>
      <vt:lpstr>'P.ACCION JULIO 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2016-08-04T19:25:18Z</dcterms:created>
  <dcterms:modified xsi:type="dcterms:W3CDTF">2016-08-05T15:19:50Z</dcterms:modified>
</cp:coreProperties>
</file>